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7\WNL\"/>
    </mc:Choice>
  </mc:AlternateContent>
  <bookViews>
    <workbookView xWindow="2340" yWindow="0" windowWidth="20490" windowHeight="7530" tabRatio="682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7" sheetId="5" r:id="rId6"/>
  </sheets>
  <definedNames>
    <definedName name="_xlnm.Print_Area" localSheetId="5">'Roster 2017'!$A$27:$H$71</definedName>
    <definedName name="PTS">'Weekly Pts Breakdown'!$A:$R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3" i="1"/>
  <c r="C22" i="1"/>
  <c r="C21" i="1"/>
  <c r="C20" i="1"/>
  <c r="C16" i="1"/>
  <c r="C15" i="1"/>
  <c r="C14" i="1"/>
  <c r="C13" i="1"/>
  <c r="C10" i="1"/>
  <c r="C9" i="1"/>
  <c r="C8" i="1"/>
  <c r="C7" i="1"/>
  <c r="G28" i="1" l="1"/>
  <c r="G27" i="1"/>
  <c r="G26" i="1"/>
  <c r="G25" i="1"/>
  <c r="G23" i="1"/>
  <c r="G22" i="1"/>
  <c r="G21" i="1"/>
  <c r="G20" i="1"/>
  <c r="G7" i="1"/>
  <c r="G8" i="1"/>
  <c r="G9" i="1"/>
  <c r="G10" i="1"/>
  <c r="G16" i="1"/>
  <c r="G15" i="1"/>
  <c r="G13" i="1"/>
  <c r="G14" i="1"/>
  <c r="J23" i="1"/>
  <c r="J13" i="1"/>
  <c r="J21" i="1"/>
  <c r="J14" i="1"/>
  <c r="J20" i="1"/>
  <c r="J16" i="1"/>
  <c r="J22" i="1"/>
  <c r="J15" i="1"/>
  <c r="J25" i="1"/>
  <c r="J7" i="1"/>
  <c r="J26" i="1"/>
  <c r="J9" i="1"/>
  <c r="J28" i="1"/>
  <c r="J8" i="1"/>
  <c r="J27" i="1"/>
  <c r="J10" i="1"/>
  <c r="AU30" i="3" l="1"/>
  <c r="AR30" i="3"/>
  <c r="AO30" i="3"/>
  <c r="AL30" i="3"/>
  <c r="AI30" i="3"/>
  <c r="AF30" i="3"/>
  <c r="AC30" i="3"/>
  <c r="Z30" i="3"/>
  <c r="AU29" i="3"/>
  <c r="AR29" i="3"/>
  <c r="AO29" i="3"/>
  <c r="AL29" i="3"/>
  <c r="AI29" i="3"/>
  <c r="AF29" i="3"/>
  <c r="AC29" i="3"/>
  <c r="Z29" i="3"/>
  <c r="B15" i="1"/>
  <c r="K15" i="1" s="1"/>
  <c r="AV27" i="3"/>
  <c r="AV26" i="3"/>
  <c r="AV24" i="3"/>
  <c r="AV23" i="3"/>
  <c r="AV21" i="3"/>
  <c r="AV20" i="3"/>
  <c r="AV18" i="3"/>
  <c r="AV17" i="3"/>
  <c r="AV15" i="3"/>
  <c r="AV14" i="3"/>
  <c r="AV12" i="3"/>
  <c r="AV11" i="3"/>
  <c r="AV9" i="3"/>
  <c r="AV8" i="3"/>
  <c r="AV6" i="3"/>
  <c r="AS27" i="3"/>
  <c r="AS26" i="3"/>
  <c r="AS24" i="3"/>
  <c r="AS23" i="3"/>
  <c r="AS21" i="3"/>
  <c r="AS20" i="3"/>
  <c r="AS18" i="3"/>
  <c r="AS17" i="3"/>
  <c r="AS15" i="3"/>
  <c r="AS14" i="3"/>
  <c r="AS12" i="3"/>
  <c r="AS11" i="3"/>
  <c r="AS9" i="3"/>
  <c r="AS8" i="3"/>
  <c r="AS6" i="3"/>
  <c r="AP27" i="3"/>
  <c r="AP26" i="3"/>
  <c r="AP24" i="3"/>
  <c r="AP23" i="3"/>
  <c r="AP21" i="3"/>
  <c r="AP20" i="3"/>
  <c r="AP18" i="3"/>
  <c r="AP17" i="3"/>
  <c r="AP15" i="3"/>
  <c r="AP14" i="3"/>
  <c r="AP12" i="3"/>
  <c r="AP11" i="3"/>
  <c r="AP9" i="3"/>
  <c r="AP8" i="3"/>
  <c r="AP6" i="3"/>
  <c r="AM27" i="3"/>
  <c r="AM26" i="3"/>
  <c r="AM24" i="3"/>
  <c r="AM23" i="3"/>
  <c r="AM21" i="3"/>
  <c r="AM20" i="3"/>
  <c r="AM18" i="3"/>
  <c r="AM17" i="3"/>
  <c r="AM15" i="3"/>
  <c r="AM14" i="3"/>
  <c r="AM12" i="3"/>
  <c r="AM11" i="3"/>
  <c r="AM9" i="3"/>
  <c r="AM8" i="3"/>
  <c r="AM6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8" i="3"/>
  <c r="AJ6" i="3"/>
  <c r="AG27" i="3"/>
  <c r="AG26" i="3"/>
  <c r="AG24" i="3"/>
  <c r="AG23" i="3"/>
  <c r="AG21" i="3"/>
  <c r="AG20" i="3"/>
  <c r="AG18" i="3"/>
  <c r="AG17" i="3"/>
  <c r="AG15" i="3"/>
  <c r="AG14" i="3"/>
  <c r="AG12" i="3"/>
  <c r="AG11" i="3"/>
  <c r="AG9" i="3"/>
  <c r="AG8" i="3"/>
  <c r="AG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W27" i="3"/>
  <c r="W26" i="3"/>
  <c r="W24" i="3"/>
  <c r="W23" i="3"/>
  <c r="W21" i="3"/>
  <c r="W20" i="3"/>
  <c r="W18" i="3"/>
  <c r="W17" i="3"/>
  <c r="W15" i="3"/>
  <c r="W14" i="3"/>
  <c r="W30" i="3" s="1"/>
  <c r="W12" i="3"/>
  <c r="W11" i="3"/>
  <c r="W9" i="3"/>
  <c r="W8" i="3"/>
  <c r="W6" i="3"/>
  <c r="T27" i="3"/>
  <c r="T26" i="3"/>
  <c r="T24" i="3"/>
  <c r="T23" i="3"/>
  <c r="T21" i="3"/>
  <c r="T20" i="3"/>
  <c r="T18" i="3"/>
  <c r="T17" i="3"/>
  <c r="T15" i="3"/>
  <c r="T14" i="3"/>
  <c r="T12" i="3"/>
  <c r="T29" i="3" s="1"/>
  <c r="T11" i="3"/>
  <c r="T9" i="3"/>
  <c r="T8" i="3"/>
  <c r="T6" i="3"/>
  <c r="Q27" i="3"/>
  <c r="Q26" i="3"/>
  <c r="Q24" i="3"/>
  <c r="Q23" i="3"/>
  <c r="Q21" i="3"/>
  <c r="Q20" i="3"/>
  <c r="Q18" i="3"/>
  <c r="Q17" i="3"/>
  <c r="Q15" i="3"/>
  <c r="Q14" i="3"/>
  <c r="Q12" i="3"/>
  <c r="Q11" i="3"/>
  <c r="Q29" i="3" s="1"/>
  <c r="Q9" i="3"/>
  <c r="Q8" i="3"/>
  <c r="Q6" i="3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29" i="3" s="1"/>
  <c r="N8" i="3"/>
  <c r="N6" i="3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29" i="3" s="1"/>
  <c r="K6" i="3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H6" i="3"/>
  <c r="AV5" i="3"/>
  <c r="AS5" i="3"/>
  <c r="AP5" i="3"/>
  <c r="AM5" i="3"/>
  <c r="AJ5" i="3"/>
  <c r="AG5" i="3"/>
  <c r="AD5" i="3"/>
  <c r="AA5" i="3"/>
  <c r="W5" i="3"/>
  <c r="T5" i="3"/>
  <c r="Q5" i="3"/>
  <c r="N5" i="3"/>
  <c r="K5" i="3"/>
  <c r="H5" i="3"/>
  <c r="H29" i="3" s="1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5" i="3"/>
  <c r="E29" i="3" s="1"/>
  <c r="B5" i="3"/>
  <c r="B30" i="3" s="1"/>
  <c r="B27" i="3"/>
  <c r="B26" i="3"/>
  <c r="B24" i="3"/>
  <c r="B23" i="3"/>
  <c r="B21" i="3"/>
  <c r="B20" i="3"/>
  <c r="B18" i="3"/>
  <c r="B17" i="3"/>
  <c r="B15" i="3"/>
  <c r="B14" i="3"/>
  <c r="B12" i="3"/>
  <c r="B11" i="3"/>
  <c r="B9" i="3"/>
  <c r="B8" i="3"/>
  <c r="B6" i="3"/>
  <c r="B29" i="3" s="1"/>
  <c r="B27" i="1"/>
  <c r="K27" i="1" s="1"/>
  <c r="B26" i="1"/>
  <c r="K26" i="1" s="1"/>
  <c r="B28" i="1"/>
  <c r="K28" i="1" s="1"/>
  <c r="B25" i="1"/>
  <c r="K25" i="1"/>
  <c r="B22" i="1"/>
  <c r="K22" i="1"/>
  <c r="B20" i="1"/>
  <c r="K20" i="1" s="1"/>
  <c r="B21" i="1"/>
  <c r="K21" i="1"/>
  <c r="B23" i="1"/>
  <c r="K23" i="1"/>
  <c r="B13" i="1"/>
  <c r="K13" i="1"/>
  <c r="B14" i="1"/>
  <c r="K14" i="1" s="1"/>
  <c r="B16" i="1"/>
  <c r="K16" i="1"/>
  <c r="B7" i="1"/>
  <c r="K7" i="1" s="1"/>
  <c r="B9" i="1"/>
  <c r="K9" i="1"/>
  <c r="B8" i="1"/>
  <c r="K8" i="1" s="1"/>
  <c r="B10" i="1"/>
  <c r="K10" i="1" s="1"/>
  <c r="W29" i="3"/>
  <c r="E30" i="3"/>
  <c r="Q30" i="3" l="1"/>
  <c r="K30" i="3"/>
  <c r="T30" i="3"/>
  <c r="H30" i="3"/>
  <c r="N30" i="3"/>
</calcChain>
</file>

<file path=xl/sharedStrings.xml><?xml version="1.0" encoding="utf-8"?>
<sst xmlns="http://schemas.openxmlformats.org/spreadsheetml/2006/main" count="1579" uniqueCount="1004">
  <si>
    <t>WNL Standings - 2017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</si>
  <si>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</si>
  <si>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</si>
  <si>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</si>
  <si>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</si>
  <si>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</si>
  <si>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</si>
  <si>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</si>
  <si>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</si>
  <si>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</si>
  <si>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</si>
  <si>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</si>
  <si>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</si>
  <si>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</si>
  <si>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2-1</t>
  </si>
  <si>
    <t>3-1</t>
  </si>
  <si>
    <t>W1</t>
  </si>
  <si>
    <t>Young Gunz (11)</t>
  </si>
  <si>
    <t>W2</t>
  </si>
  <si>
    <t>Last Call (5)</t>
  </si>
  <si>
    <t>1-2</t>
  </si>
  <si>
    <t>2-2</t>
  </si>
  <si>
    <t>I Like Big Putts (10)</t>
  </si>
  <si>
    <t>1-3</t>
  </si>
  <si>
    <t>L1</t>
  </si>
  <si>
    <t>BCC South</t>
  </si>
  <si>
    <t>Foreplay (7)</t>
  </si>
  <si>
    <t>3-0</t>
  </si>
  <si>
    <t>Loopers (16)</t>
  </si>
  <si>
    <t>CTB (1)</t>
  </si>
  <si>
    <t>Bald Man Brewing Co. (15)</t>
  </si>
  <si>
    <t>0-3</t>
  </si>
  <si>
    <t>Golden Valley Conference</t>
  </si>
  <si>
    <t>GVC East</t>
  </si>
  <si>
    <t>Range Balls (12)</t>
  </si>
  <si>
    <t>2-1-1</t>
  </si>
  <si>
    <t>T1</t>
  </si>
  <si>
    <t>WTF (9)</t>
  </si>
  <si>
    <t>Zed Heads (8)</t>
  </si>
  <si>
    <t>Six Pack (6)</t>
  </si>
  <si>
    <t>GVC West</t>
  </si>
  <si>
    <t>Drive 4 Show (4)</t>
  </si>
  <si>
    <t>4-0</t>
  </si>
  <si>
    <t>W5</t>
  </si>
  <si>
    <t>Team Hack Attack (3)</t>
  </si>
  <si>
    <t>W3</t>
  </si>
  <si>
    <t>Drawshank Redemption (14)</t>
  </si>
  <si>
    <t>1-2-1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</si>
  <si>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</si>
  <si>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</si>
  <si>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</si>
  <si>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</si>
  <si>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</si>
  <si>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</si>
  <si>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</si>
  <si>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</si>
  <si>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</si>
  <si>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</si>
  <si>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</si>
  <si>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</si>
  <si>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W4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</si>
  <si>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</si>
  <si>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</si>
  <si>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</si>
  <si>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</si>
  <si>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</si>
  <si>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</si>
  <si>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</si>
  <si>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</si>
  <si>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</si>
  <si>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</si>
  <si>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</si>
  <si>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</si>
  <si>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Weekly Totals:</t>
  </si>
  <si>
    <t>Week 1 - CANCELLED</t>
  </si>
  <si>
    <t>Week 2</t>
  </si>
  <si>
    <t>Week 3</t>
  </si>
  <si>
    <t>Week 4 - CANCELLED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</si>
  <si>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</si>
  <si>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</si>
  <si>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</si>
  <si>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</si>
  <si>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</si>
  <si>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</si>
  <si>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</si>
  <si>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</si>
  <si>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</si>
  <si>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</si>
  <si>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</si>
  <si>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</si>
  <si>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Y Play</t>
  </si>
  <si>
    <t>Division</t>
  </si>
  <si>
    <t>Conf</t>
  </si>
  <si>
    <t>X Play</t>
  </si>
  <si>
    <t>Weekly Max</t>
  </si>
  <si>
    <t>Weekly Min</t>
  </si>
  <si>
    <t>WNL Weekly Winners</t>
  </si>
  <si>
    <t>Social Par 3</t>
  </si>
  <si>
    <t>Individual Low Gross</t>
  </si>
  <si>
    <t>1st Only-$10</t>
  </si>
  <si>
    <t>Alec Johnson (36) - $10</t>
  </si>
  <si>
    <t>Joe Larson - 35 (front) $10</t>
  </si>
  <si>
    <t>Dave Supalla - 34 (front) $10</t>
  </si>
  <si>
    <t>Nick Hendrikson wins the $10 for a 35 on the back</t>
  </si>
  <si>
    <t>Dave Supalla - 34 (back) $10</t>
  </si>
  <si>
    <t>Individual Low Net (Odd Weeks)</t>
  </si>
  <si>
    <t>1st-$35</t>
  </si>
  <si>
    <t>1st: Dan Klein - 32 (front) $35</t>
  </si>
  <si>
    <t>1st: Richard Brower - 30 (front) $35</t>
  </si>
  <si>
    <t>1st: Mark Lauffenburger &amp; Mark Steinhauser - 68 (front) $17.50 each</t>
  </si>
  <si>
    <t>1st: Mark Lange - 29 (back) $35</t>
  </si>
  <si>
    <t>2nd-$20</t>
  </si>
  <si>
    <t>T2nd: Josh Mueller - 33 (back) $17.50</t>
  </si>
  <si>
    <t>2nd: Eric Berg - 31 (back) $20</t>
  </si>
  <si>
    <t>2nd: Chris Wrecza &amp; Ross Johnson - 69 (back) $10 each</t>
  </si>
  <si>
    <t>t2nd: Dylan Niska - 31 (back) $17.50</t>
  </si>
  <si>
    <t>3rd-$15</t>
  </si>
  <si>
    <t>T2nd: Jeff Wagner - 33 (back) $17.50</t>
  </si>
  <si>
    <t>3rd: Jim Hegedus - 32 (back) $15</t>
  </si>
  <si>
    <t>3rd: 5 teams (FIVE) tied with 70 – that would be $1.50 each and would also be dumb.  A scorecard playoff doesn’t work because of the different nines…so I did an old fashioned drawing from an actual hat here in my hotel in Fergus Falls.  Steve Hartmann &amp; Richard Benson win $7.50 each.</t>
  </si>
  <si>
    <t>t2nd: Jim Hegedus - 31 (front) $17.50</t>
  </si>
  <si>
    <t>2-Man Low Net (Even Weeks)</t>
  </si>
  <si>
    <t>1st: Doug Maday &amp; Phil Berndt - 69 (back) - $17.50 each</t>
  </si>
  <si>
    <t>2nd: Stan Hop &amp; Steve Shellenbaum - 70 (back) - $10 each</t>
  </si>
  <si>
    <t>3rd: Jason Lunetta &amp; Craig Wethington -71 (front) - $7.50 each</t>
  </si>
  <si>
    <t>Closest-to-Pin-in-Two #1</t>
  </si>
  <si>
    <t>Mike Parsons</t>
  </si>
  <si>
    <t>Brady Schmidt</t>
  </si>
  <si>
    <t>Perry Jacobson</t>
  </si>
  <si>
    <t>Ted Roberts</t>
  </si>
  <si>
    <t>Tim Lueder</t>
  </si>
  <si>
    <t>Closest-to-Pin #4</t>
  </si>
  <si>
    <t>Martin Peyer</t>
  </si>
  <si>
    <t>Joe Larson</t>
  </si>
  <si>
    <t>Greg Larson</t>
  </si>
  <si>
    <t>Robert Monge</t>
  </si>
  <si>
    <t>Closest-to-Pin #8</t>
  </si>
  <si>
    <t>Scott Hartmann</t>
  </si>
  <si>
    <t>Steve Shellenbaum</t>
  </si>
  <si>
    <t>Neal Reykdal</t>
  </si>
  <si>
    <t>Justin Larson</t>
  </si>
  <si>
    <t>Long Putt #9</t>
  </si>
  <si>
    <t>Larry Jocelyn</t>
  </si>
  <si>
    <t>Jason Lunetta</t>
  </si>
  <si>
    <t>Todd Crandell</t>
  </si>
  <si>
    <t>Gary Scharmer</t>
  </si>
  <si>
    <t>Doug Butler</t>
  </si>
  <si>
    <t>Closest-to-Pin-in-Two #11</t>
  </si>
  <si>
    <t>Phil Berndt</t>
  </si>
  <si>
    <t>Michael Meyer</t>
  </si>
  <si>
    <t>Ted Scheunemann</t>
  </si>
  <si>
    <t>Richard Courtney</t>
  </si>
  <si>
    <t>Dan Klein</t>
  </si>
  <si>
    <t>Closest-to-Pin #12</t>
  </si>
  <si>
    <t>Doug Christensen</t>
  </si>
  <si>
    <t>Dan Anderson</t>
  </si>
  <si>
    <t>Richard Brynteson</t>
  </si>
  <si>
    <t>Stan Hop</t>
  </si>
  <si>
    <t>Justin Waters</t>
  </si>
  <si>
    <t>Closest-to-Pin #17</t>
  </si>
  <si>
    <t>Aaron Riedel</t>
  </si>
  <si>
    <t>Todd Knutson</t>
  </si>
  <si>
    <t>Curt Medina</t>
  </si>
  <si>
    <t>Steven Klatt</t>
  </si>
  <si>
    <t>Long Putt #18</t>
  </si>
  <si>
    <t>Ramiro Sifuentes</t>
  </si>
  <si>
    <t>Dan Kjorsvik</t>
  </si>
  <si>
    <t>Todd Miron</t>
  </si>
  <si>
    <t>Nick Gnerer</t>
  </si>
  <si>
    <t>Low Gross (5 hole Par 3)</t>
  </si>
  <si>
    <t>Pacyna, Matt</t>
  </si>
  <si>
    <t>Hengel, Mark</t>
  </si>
  <si>
    <t>Hoffman, Howard</t>
  </si>
  <si>
    <t>Schultz, Nick</t>
  </si>
  <si>
    <t>Player Name (Team):</t>
  </si>
  <si>
    <t>Allen, Darin (7)</t>
  </si>
  <si>
    <t>May, Gavin (11)</t>
  </si>
  <si>
    <t>Niska, Dylan (13)</t>
  </si>
  <si>
    <t>Lange, Mark (2)</t>
  </si>
  <si>
    <t>Berndt, Phil (14)</t>
  </si>
  <si>
    <t>Lunetta, Jason (4)</t>
  </si>
  <si>
    <t>Johnson, Alec (4)</t>
  </si>
  <si>
    <t>Hegedus, Jim (8)</t>
  </si>
  <si>
    <t>Martin, Jeff (4)</t>
  </si>
  <si>
    <t>Meyer, Michael (5)</t>
  </si>
  <si>
    <t>Butler, Doug (9)</t>
  </si>
  <si>
    <t>Hendrikson, Nick (11)</t>
  </si>
  <si>
    <t>Haab, Kyle (9)</t>
  </si>
  <si>
    <t>Haik, Steven (5)</t>
  </si>
  <si>
    <t>Mueller, Josh (14)</t>
  </si>
  <si>
    <t>Parsons, Mike (16)</t>
  </si>
  <si>
    <t>Supalla, Dave (3)</t>
  </si>
  <si>
    <t>Mayberry, Trent (9)</t>
  </si>
  <si>
    <t>Roberts, Ted (12)</t>
  </si>
  <si>
    <t>Klein, Dan (15)</t>
  </si>
  <si>
    <t>Beitlich, Brian (7)</t>
  </si>
  <si>
    <t>Schmidt, Brady (7)</t>
  </si>
  <si>
    <t>Wallace, Bill (15)</t>
  </si>
  <si>
    <t>Wrecza, Joe (1)</t>
  </si>
  <si>
    <t>Kim, Andy (9)</t>
  </si>
  <si>
    <t>LaManna, Dan (3)</t>
  </si>
  <si>
    <t>Meder, Brandon (14)</t>
  </si>
  <si>
    <t>Miron, Todd (4)</t>
  </si>
  <si>
    <t>Pula, Ryan (3)</t>
  </si>
  <si>
    <t>Wagner, Jeff (2)</t>
  </si>
  <si>
    <t>Zuck, Doug (15)</t>
  </si>
  <si>
    <t>Berg, Eric (16)</t>
  </si>
  <si>
    <t>Lang, Doug (15)</t>
  </si>
  <si>
    <t>Penk, Dean (3)</t>
  </si>
  <si>
    <t>Wethington, Craig (4)</t>
  </si>
  <si>
    <t>Bredesen, Tom (8)</t>
  </si>
  <si>
    <t>Brower, Richard (2)</t>
  </si>
  <si>
    <t>Husnik, Jim (2)</t>
  </si>
  <si>
    <t>Zurn, Ben (13)</t>
  </si>
  <si>
    <t>Benson, Richard (7)</t>
  </si>
  <si>
    <t>Grove, Don (1)</t>
  </si>
  <si>
    <t>Hartmann, Steve (7)</t>
  </si>
  <si>
    <t>Lueder, Tim (12)</t>
  </si>
  <si>
    <t>Olson, Dan (5)</t>
  </si>
  <si>
    <t>Courtney, Richard (12)</t>
  </si>
  <si>
    <t>Maday, Doug (14)</t>
  </si>
  <si>
    <t>Nau, Wayne (1)</t>
  </si>
  <si>
    <t>Olson, Chad (14)</t>
  </si>
  <si>
    <t>Olson, Paul (16)</t>
  </si>
  <si>
    <t>Riedel, Aaron (10)</t>
  </si>
  <si>
    <t>Binenstock, Steve (11)</t>
  </si>
  <si>
    <t>Cicic, Ermin (12)</t>
  </si>
  <si>
    <t>Diedrich, Doug (2)</t>
  </si>
  <si>
    <t>Ryan, Michael (14)</t>
  </si>
  <si>
    <t>Christensen, Doug (8)</t>
  </si>
  <si>
    <t>Jacobson, Noel (5)</t>
  </si>
  <si>
    <t>Johnson, J. Evan (8)</t>
  </si>
  <si>
    <t>Kenville, Marc (16)</t>
  </si>
  <si>
    <t>Jacobson, Perry (5)</t>
  </si>
  <si>
    <t>Peters, Daniel (7)</t>
  </si>
  <si>
    <t>Shellenbaum, Steve (6)</t>
  </si>
  <si>
    <t>Doherty, Matthew (3)</t>
  </si>
  <si>
    <t>Johnson, Ross (1)</t>
  </si>
  <si>
    <t>Medina, Curtis (2)</t>
  </si>
  <si>
    <t>Ronlund, Sam (4)</t>
  </si>
  <si>
    <t>Silberman, Sheldon (10)</t>
  </si>
  <si>
    <t>Brynteson, Richard (12)</t>
  </si>
  <si>
    <t>Hop, Stan (6)</t>
  </si>
  <si>
    <t>Wrecza, Chris (1)</t>
  </si>
  <si>
    <t>Bernardy, Chuck (6)</t>
  </si>
  <si>
    <t>Couture, Steve (6)</t>
  </si>
  <si>
    <t>Larson, Justin (16)</t>
  </si>
  <si>
    <t>Lauffenburger, Mark (12)</t>
  </si>
  <si>
    <t>Pederson, Erik (9)</t>
  </si>
  <si>
    <t>Sifuentes, Ramiro (11)</t>
  </si>
  <si>
    <t>Stapleton, Brooks (10)</t>
  </si>
  <si>
    <t>Ward, Nick (11)</t>
  </si>
  <si>
    <t>Jordan, Brad (11)</t>
  </si>
  <si>
    <t>Kadue, Bradley (13)</t>
  </si>
  <si>
    <t>Gnerer, Nick (16)</t>
  </si>
  <si>
    <t>Hamm (President), Roger (10)</t>
  </si>
  <si>
    <t>Klatt, Steven (6)</t>
  </si>
  <si>
    <t>Steichen, Peter (12)</t>
  </si>
  <si>
    <t>Susich, Steve (6)</t>
  </si>
  <si>
    <t>Hoffman, Howard (10)</t>
  </si>
  <si>
    <t>Kjorsvik, Dan (13)</t>
  </si>
  <si>
    <t>Knutson, Todd (13)</t>
  </si>
  <si>
    <t>Larson, Greg (5)</t>
  </si>
  <si>
    <t>Latham, Steve (1)</t>
  </si>
  <si>
    <t>Monge, Robert (1)</t>
  </si>
  <si>
    <t>Monogue, Kevin (3)</t>
  </si>
  <si>
    <t>Deede, Mike (7)</t>
  </si>
  <si>
    <t>Justin, Adam (10)</t>
  </si>
  <si>
    <t>Kadue, Rick (13)</t>
  </si>
  <si>
    <t>Reykdal, Neal (11)</t>
  </si>
  <si>
    <t>Roberts, Dan (2)</t>
  </si>
  <si>
    <t>Scheunemann, Tom (15)</t>
  </si>
  <si>
    <t>Clark, Jason (10)</t>
  </si>
  <si>
    <t>Gaasedelen, Jon (6)</t>
  </si>
  <si>
    <t>Hartmann, Scott (8)</t>
  </si>
  <si>
    <t>Larson, Joe (9)</t>
  </si>
  <si>
    <t>Ostroot, John (7)</t>
  </si>
  <si>
    <t>Sutton, Brian (16)</t>
  </si>
  <si>
    <t>Wolosyn, Brent (4)</t>
  </si>
  <si>
    <t>Hengel, Mark (14)</t>
  </si>
  <si>
    <t>Reuter, Chris (6)</t>
  </si>
  <si>
    <t>Schultz, Kevin (16)</t>
  </si>
  <si>
    <t>Sundet, Stacy (7)</t>
  </si>
  <si>
    <t>Tamhane, Rahul (2)</t>
  </si>
  <si>
    <t>Bolduc, John (9)</t>
  </si>
  <si>
    <t>Broyer, Steve (4)</t>
  </si>
  <si>
    <t>Gillis, Jeff (15)</t>
  </si>
  <si>
    <t>Larson, Larry (10)</t>
  </si>
  <si>
    <t>Ridout, Gary (5)</t>
  </si>
  <si>
    <t>Scharmer, Gary (8)</t>
  </si>
  <si>
    <t>Steinhauser, Mark (12)</t>
  </si>
  <si>
    <t>Verlo, Rick (8)</t>
  </si>
  <si>
    <t>Waters, Justin (3)</t>
  </si>
  <si>
    <t>Williams, Kirk (11)</t>
  </si>
  <si>
    <t>Doughty, Jesse (11)</t>
  </si>
  <si>
    <t>Peterson, Ben (2)</t>
  </si>
  <si>
    <t>Peyer, Martin (13)</t>
  </si>
  <si>
    <t>Slivken, Steve (6)</t>
  </si>
  <si>
    <t>Wennblom, Stephen (15)</t>
  </si>
  <si>
    <t>Anderson, Dan (12)</t>
  </si>
  <si>
    <t>Hohn, Nick (13)</t>
  </si>
  <si>
    <t>Koppy, Richard (9)</t>
  </si>
  <si>
    <t>Nordstrom, Brent (3)</t>
  </si>
  <si>
    <t>Steffenhagen, Jay (5)</t>
  </si>
  <si>
    <t>Zejdlik, Randy (8)</t>
  </si>
  <si>
    <t>Beberg, Dwayne (3)</t>
  </si>
  <si>
    <t>Gustafson, Dan (10)</t>
  </si>
  <si>
    <t>Olson, Jeffrey (12)</t>
  </si>
  <si>
    <t>Schultz, Nick (11)</t>
  </si>
  <si>
    <t>Grove, Matt (1)</t>
  </si>
  <si>
    <t>Meier, Gerald (16)</t>
  </si>
  <si>
    <t>O'Shea, Jason (4)</t>
  </si>
  <si>
    <t>Rosenberg, Jay (4)</t>
  </si>
  <si>
    <t>Crandell, Todd (15)</t>
  </si>
  <si>
    <t>Scheunemann, Ted (15)</t>
  </si>
  <si>
    <t>Steinweg, Phil (10)</t>
  </si>
  <si>
    <t>Gregorich, Dan (1)</t>
  </si>
  <si>
    <t>Kugler, Lloyd "Chuck" (1)</t>
  </si>
  <si>
    <t>Pacyna, Matt (14)</t>
  </si>
  <si>
    <t>Riggs, Kent (9)</t>
  </si>
  <si>
    <t>Rogers, Ryan (5)</t>
  </si>
  <si>
    <t>Bialon, Rob (8)</t>
  </si>
  <si>
    <t>Bollin, Rick (2)</t>
  </si>
  <si>
    <t>Hallfin, Steve (16)</t>
  </si>
  <si>
    <t>Jacobs, Daniel (15)</t>
  </si>
  <si>
    <t>Jocelyn, Larry (7)</t>
  </si>
  <si>
    <t>Milbert, Randy (3)</t>
  </si>
  <si>
    <t>Paulson, Tyler (13)</t>
  </si>
  <si>
    <t>Ziegler, Kris (10)</t>
  </si>
  <si>
    <t>Engebretson, Bob (8)</t>
  </si>
  <si>
    <t>Lindstrom, Brent (9)</t>
  </si>
  <si>
    <t>Longo, Joel (1)</t>
  </si>
  <si>
    <t>Balgaard, Tim (3)</t>
  </si>
  <si>
    <t>Eames, Ward (2)</t>
  </si>
  <si>
    <t>Ohe, Jeff (13)</t>
  </si>
  <si>
    <t>Romo, Gary (5)</t>
  </si>
  <si>
    <t>Cerny, David (8)</t>
  </si>
  <si>
    <t>Millman, Yury (16)</t>
  </si>
  <si>
    <t>Garcia, Chris (9)</t>
  </si>
  <si>
    <t>Morse, Charles (6)</t>
  </si>
  <si>
    <t>Yates, Emmy (12)</t>
  </si>
  <si>
    <t>Owen, Michael (14)</t>
  </si>
  <si>
    <t>Raak, Ben (14)</t>
  </si>
  <si>
    <t>Thrall, Jerry (13)</t>
  </si>
  <si>
    <t>Johnsrud, Kyle (14)</t>
  </si>
  <si>
    <t>Bloom, Josh (11)</t>
  </si>
  <si>
    <t>Miller, Chris (4)</t>
  </si>
  <si>
    <t>Sherburne, Jim (7)</t>
  </si>
  <si>
    <t>Bialke, Dave (5)</t>
  </si>
  <si>
    <t>Guthrie, William (6)</t>
  </si>
  <si>
    <t>Kraus, Mark (15)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</si>
  <si>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</si>
  <si>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</si>
  <si>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</si>
  <si>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</si>
  <si>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</si>
  <si>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</si>
  <si>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</si>
  <si>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</si>
  <si>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</si>
  <si>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</si>
  <si>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</si>
  <si>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</si>
  <si>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</si>
  <si>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</si>
  <si>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</si>
  <si>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</si>
  <si>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</si>
  <si>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</si>
  <si>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</si>
  <si>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</si>
  <si>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</si>
  <si>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</si>
  <si>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</si>
  <si>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</si>
  <si>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</si>
  <si>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</si>
  <si>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</si>
  <si>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</si>
  <si>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</si>
  <si>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</si>
  <si>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</si>
  <si>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</si>
  <si>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</si>
  <si>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</si>
  <si>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</si>
  <si>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</si>
  <si>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</si>
  <si>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</si>
  <si>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</si>
  <si>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</si>
  <si>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</si>
  <si>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</si>
  <si>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</si>
  <si>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</si>
  <si>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</si>
  <si>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</si>
  <si>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</si>
  <si>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</si>
  <si>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</si>
  <si>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</si>
  <si>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</si>
  <si>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</si>
  <si>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</si>
  <si>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</si>
  <si>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</si>
  <si>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</si>
  <si>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</si>
  <si>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</si>
  <si>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</si>
  <si>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</si>
  <si>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</si>
  <si>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</si>
  <si>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</si>
  <si>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</si>
  <si>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</si>
  <si>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</si>
  <si>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</si>
  <si>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</si>
  <si>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</si>
  <si>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</si>
  <si>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</si>
  <si>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</si>
  <si>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</si>
  <si>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</si>
  <si>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</si>
  <si>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</si>
  <si>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</si>
  <si>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</si>
  <si>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</si>
  <si>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</si>
  <si>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</si>
  <si>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</si>
  <si>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</si>
  <si>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</si>
  <si>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</si>
  <si>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</si>
  <si>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</si>
  <si>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</si>
  <si>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</si>
  <si>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</si>
  <si>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</si>
  <si>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</si>
  <si>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</si>
  <si>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</si>
  <si>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</si>
  <si>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</si>
  <si>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</si>
  <si>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</si>
  <si>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</si>
  <si>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</si>
  <si>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</si>
  <si>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</si>
  <si>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Scott Edstrom</t>
  </si>
  <si>
    <t>Steven Haik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</si>
  <si>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</si>
  <si>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</si>
  <si>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</si>
  <si>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</si>
  <si>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</si>
  <si>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</si>
  <si>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</si>
  <si>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</si>
  <si>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</si>
  <si>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</si>
  <si>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</si>
  <si>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</si>
  <si>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</si>
  <si>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</si>
  <si>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</si>
  <si>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</si>
  <si>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</si>
  <si>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</si>
  <si>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</si>
  <si>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</si>
  <si>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</si>
  <si>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</si>
  <si>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</si>
  <si>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</si>
  <si>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</si>
  <si>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</si>
  <si>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</si>
  <si>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</si>
  <si>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</si>
  <si>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Dave Bialke</t>
  </si>
  <si>
    <t>Stephen Susich</t>
  </si>
  <si>
    <t>Michael Deede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</si>
  <si>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</si>
  <si>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</si>
  <si>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</si>
  <si>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</si>
  <si>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</si>
  <si>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</si>
  <si>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</si>
  <si>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</si>
  <si>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</si>
  <si>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</si>
  <si>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</si>
  <si>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</si>
  <si>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</si>
  <si>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</si>
  <si>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</si>
  <si>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</si>
  <si>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</si>
  <si>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</si>
  <si>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</si>
  <si>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</si>
  <si>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</si>
  <si>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</si>
  <si>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</si>
  <si>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</si>
  <si>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</si>
  <si>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</si>
  <si>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</si>
  <si>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</si>
  <si>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</si>
  <si>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</si>
  <si>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</si>
  <si>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</si>
  <si>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</si>
  <si>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</si>
  <si>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</si>
  <si>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</si>
  <si>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</si>
  <si>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</si>
  <si>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</si>
  <si>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2017 TEAMS - Bassett Creek Conference</t>
  </si>
  <si>
    <t>Team 10</t>
  </si>
  <si>
    <t>Team 11</t>
  </si>
  <si>
    <t>Team 15</t>
  </si>
  <si>
    <t>Team 16</t>
  </si>
  <si>
    <t>I Like Big Putts</t>
  </si>
  <si>
    <t>Young Gunz</t>
  </si>
  <si>
    <t>Last Call</t>
  </si>
  <si>
    <t>Fairway 2 Heaven</t>
  </si>
  <si>
    <t>CTB</t>
  </si>
  <si>
    <t>Bald Man Brewing Co.</t>
  </si>
  <si>
    <t>The Loop</t>
  </si>
  <si>
    <t>Foreplay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</si>
  <si>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</si>
  <si>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</si>
  <si>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</si>
  <si>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</si>
  <si>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</si>
  <si>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</si>
  <si>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</si>
  <si>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</si>
  <si>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</si>
  <si>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</si>
  <si>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</si>
  <si>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</si>
  <si>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</si>
  <si>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</si>
  <si>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</si>
  <si>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612-816-5299</t>
  </si>
  <si>
    <t>763-458-3414</t>
  </si>
  <si>
    <t>612-522-7901</t>
  </si>
  <si>
    <t>763-370-3434</t>
  </si>
  <si>
    <t>612-599-2283</t>
  </si>
  <si>
    <t>612-618-9150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</si>
  <si>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</si>
  <si>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</si>
  <si>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</si>
  <si>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</si>
  <si>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</si>
  <si>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</si>
  <si>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</si>
  <si>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</si>
  <si>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</si>
  <si>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</si>
  <si>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</si>
  <si>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</si>
  <si>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</si>
  <si>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wtcrandell@yahoo.com</t>
  </si>
  <si>
    <t>ericberg77@yahoo.com</t>
  </si>
  <si>
    <t>bbeitlich@hotmail.com</t>
  </si>
  <si>
    <t>952-220-0650</t>
  </si>
  <si>
    <t>763-370-2833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</si>
  <si>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</si>
  <si>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</si>
  <si>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</si>
  <si>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</si>
  <si>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</si>
  <si>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</si>
  <si>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</si>
  <si>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</si>
  <si>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</si>
  <si>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</si>
  <si>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</si>
  <si>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</si>
  <si>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</si>
  <si>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</si>
  <si>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</si>
  <si>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</si>
  <si>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612-741-6789</t>
  </si>
  <si>
    <t>763-591-1270</t>
  </si>
  <si>
    <t>952-938-4050</t>
  </si>
  <si>
    <t>952-591-1129</t>
  </si>
  <si>
    <t>Hamm, Roger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</si>
  <si>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</si>
  <si>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</si>
  <si>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</si>
  <si>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</si>
  <si>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</si>
  <si>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</si>
  <si>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</si>
  <si>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</si>
  <si>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</si>
  <si>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</si>
  <si>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</si>
  <si>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</si>
  <si>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</si>
  <si>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</si>
  <si>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</si>
  <si>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763-374-1816</t>
  </si>
  <si>
    <t>612-303-6507</t>
  </si>
  <si>
    <t>Justin, Adam</t>
  </si>
  <si>
    <t>Hendrikson, Nick</t>
  </si>
  <si>
    <t>Larson, Greg</t>
  </si>
  <si>
    <t>Eames, Ward</t>
  </si>
  <si>
    <t>Kugler, Lloyd "Chuck"</t>
  </si>
  <si>
    <t>Klein, Dan</t>
  </si>
  <si>
    <t>Kenville, Marc</t>
  </si>
  <si>
    <t>Hartmann, Steve</t>
  </si>
  <si>
    <t>adamjustincpa@gmail.com</t>
  </si>
  <si>
    <t>hendy107@gmail.com</t>
  </si>
  <si>
    <t>greglarsonmn@yahoo.com</t>
  </si>
  <si>
    <t>weames@ntccorporate.com</t>
  </si>
  <si>
    <t>chuckhaircut@gmail.com</t>
  </si>
  <si>
    <t>danklein876@gmail.com</t>
  </si>
  <si>
    <t>kenvilma2174@yahoo.com</t>
  </si>
  <si>
    <t>sh4441@gmail.com</t>
  </si>
  <si>
    <t>612.388.1951</t>
  </si>
  <si>
    <t>763-229-9412</t>
  </si>
  <si>
    <t>763-537-7398</t>
  </si>
  <si>
    <t>612-325-4441</t>
  </si>
  <si>
    <t>Larson, Larry</t>
  </si>
  <si>
    <t>May, Gavin</t>
  </si>
  <si>
    <t>Meyer, Michael</t>
  </si>
  <si>
    <t>Husnik, Jim</t>
  </si>
  <si>
    <t>Latham, Steve</t>
  </si>
  <si>
    <t>Lang, Doug</t>
  </si>
  <si>
    <t>Larson, Justin</t>
  </si>
  <si>
    <t>Jocelyn, Larry</t>
  </si>
  <si>
    <t>Larry@LPLarsonCPA.com</t>
  </si>
  <si>
    <t>gavinmay@leader1.com</t>
  </si>
  <si>
    <t>michael@spearenvelope.com</t>
  </si>
  <si>
    <t>J.Husnik@comcast.net</t>
  </si>
  <si>
    <t>splatham@gmail.com</t>
  </si>
  <si>
    <t>douglang315@yahoo.com</t>
  </si>
  <si>
    <t>lars3921@gmail.com</t>
  </si>
  <si>
    <t>UMD1980@MSN.COM</t>
  </si>
  <si>
    <t>612-554-7900</t>
  </si>
  <si>
    <t>952-545-7124</t>
  </si>
  <si>
    <t>763-588-0233</t>
  </si>
  <si>
    <t>612-385-4625</t>
  </si>
  <si>
    <t>763-370-4206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</si>
  <si>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</si>
  <si>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</si>
  <si>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</si>
  <si>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</si>
  <si>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</si>
  <si>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</si>
  <si>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</si>
  <si>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Ostroot, John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</si>
  <si>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</si>
  <si>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</si>
  <si>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</si>
  <si>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</si>
  <si>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</si>
  <si>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</si>
  <si>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</si>
  <si>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johnostroot@comcast.net</t>
  </si>
  <si>
    <t>612-710-5157</t>
  </si>
  <si>
    <t>763-503-0887</t>
  </si>
  <si>
    <t>952-303-3123</t>
  </si>
  <si>
    <t>763-479-6244</t>
  </si>
  <si>
    <t>612-868-3676</t>
  </si>
  <si>
    <t>Silberman, Sheldon</t>
  </si>
  <si>
    <t>Ridout, Gary</t>
  </si>
  <si>
    <t>Peterson, Ben</t>
  </si>
  <si>
    <t>Monge, Robert</t>
  </si>
  <si>
    <t>Scheunemann, Tom</t>
  </si>
  <si>
    <t>Millman, Yury</t>
  </si>
  <si>
    <t>Peters, Daniel</t>
  </si>
  <si>
    <t>mnhandball@aol.com</t>
  </si>
  <si>
    <t>nschultz23@gmail.com</t>
  </si>
  <si>
    <t>garyridout@comcast.net</t>
  </si>
  <si>
    <t>bdp6389@gmail.com</t>
  </si>
  <si>
    <t>robert.monge18@gmail.com</t>
  </si>
  <si>
    <t>tomscheunemann2@aol.com</t>
  </si>
  <si>
    <t>danbomn@comcast.net</t>
  </si>
  <si>
    <t>763-377-0272</t>
  </si>
  <si>
    <t>612-964-4289</t>
  </si>
  <si>
    <t>763-535-5223</t>
  </si>
  <si>
    <t>612-749-8199</t>
  </si>
  <si>
    <t>612-805-5749</t>
  </si>
  <si>
    <t>Stapleton, Brooks</t>
  </si>
  <si>
    <t>Sifuentes, Ramiro</t>
  </si>
  <si>
    <t>Rogers, Ryan</t>
  </si>
  <si>
    <t>Roberts, Dan</t>
  </si>
  <si>
    <t>Nau, Wayne</t>
  </si>
  <si>
    <t>Wallace, Bill</t>
  </si>
  <si>
    <t>Olson, Paul</t>
  </si>
  <si>
    <t>Schmidt, Brady</t>
  </si>
  <si>
    <t>stapletonbrooks@gmail.com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</si>
  <si>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</si>
  <si>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</si>
  <si>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</si>
  <si>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</si>
  <si>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</si>
  <si>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</si>
  <si>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bradywschmidt@hotmail.com</t>
  </si>
  <si>
    <t>612-701-2670</t>
  </si>
  <si>
    <t>763-545-3125</t>
  </si>
  <si>
    <t>952-401-4333</t>
  </si>
  <si>
    <t>Steinweg, Phil</t>
  </si>
  <si>
    <t>Ward, Nick</t>
  </si>
  <si>
    <t>Romo, Gary</t>
  </si>
  <si>
    <t>Tamhane, Rahul</t>
  </si>
  <si>
    <t>Wrecza, Chris</t>
  </si>
  <si>
    <t>Wennblom, Stephen</t>
  </si>
  <si>
    <t>Parsons, Mike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</si>
  <si>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</si>
  <si>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</si>
  <si>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</si>
  <si>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</si>
  <si>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</si>
  <si>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</si>
  <si>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</si>
  <si>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mjparsons@gmail.com</t>
  </si>
  <si>
    <t>jim@sherburnelaw.com</t>
  </si>
  <si>
    <t>612-790-5733</t>
  </si>
  <si>
    <t>651-983-4752</t>
  </si>
  <si>
    <t>763-516-6482</t>
  </si>
  <si>
    <t>763-588-5364</t>
  </si>
  <si>
    <t>Ziegler, Kris</t>
  </si>
  <si>
    <t>Williams, Kirk</t>
  </si>
  <si>
    <t>Steffenhagen, Jay</t>
  </si>
  <si>
    <t>Wagner, Jeff</t>
  </si>
  <si>
    <t>Wrecza, Joe</t>
  </si>
  <si>
    <t>Zuck, Doug</t>
  </si>
  <si>
    <t>Schultz, Kevin</t>
  </si>
  <si>
    <t>Sundet, Stacy</t>
  </si>
  <si>
    <t>krisz2099@gmail.com</t>
  </si>
  <si>
    <t>kirk21@gmail.com</t>
  </si>
  <si>
    <t>jsteff90@gmail.com</t>
  </si>
  <si>
    <t>jeff.d.wagner@gmail.com</t>
  </si>
  <si>
    <t>wrecza77@yahoo.com</t>
  </si>
  <si>
    <t>douglaszuck@gmail.com</t>
  </si>
  <si>
    <t>kfschul@yahoo.com</t>
  </si>
  <si>
    <t>sundetst@hotmail.com</t>
  </si>
  <si>
    <t>952.975.9262</t>
  </si>
  <si>
    <t>763-443-0651</t>
  </si>
  <si>
    <t>2017 TEAMS - Golden Valley Conference</t>
  </si>
  <si>
    <t>Team 9</t>
  </si>
  <si>
    <t>Team 12</t>
  </si>
  <si>
    <t>Team 13</t>
  </si>
  <si>
    <t>Team 14</t>
  </si>
  <si>
    <t>Six Pack</t>
  </si>
  <si>
    <t>WTF</t>
  </si>
  <si>
    <t>Range Balls</t>
  </si>
  <si>
    <t>Zed Heads</t>
  </si>
  <si>
    <t>Drive 4 Show</t>
  </si>
  <si>
    <t>Team Hack Attack</t>
  </si>
  <si>
    <t>Putt 4 Dough</t>
  </si>
  <si>
    <t>Drawshank Redemption</t>
  </si>
  <si>
    <t>Gaasedelen, Jon</t>
  </si>
  <si>
    <t>Kim, Andy</t>
  </si>
  <si>
    <t>Lueder, Tim</t>
  </si>
  <si>
    <t>Zejdlik, Randy</t>
  </si>
  <si>
    <t>Broyer, Steve</t>
  </si>
  <si>
    <t>Supalla, Dave</t>
  </si>
  <si>
    <t>Kadue, Bradley</t>
  </si>
  <si>
    <t>Mueller, Josh</t>
  </si>
  <si>
    <t>gaase001@yahoo.com</t>
  </si>
  <si>
    <t>akim@evs-eng.com</t>
  </si>
  <si>
    <t>trl394@yahoo.com</t>
  </si>
  <si>
    <t>randyzed@gmail.com</t>
  </si>
  <si>
    <t>stevebroyer@gmail.com</t>
  </si>
  <si>
    <t>dwsupalla@yahoo.com</t>
  </si>
  <si>
    <t>bkadue@sil-pro.com</t>
  </si>
  <si>
    <t>josh.mueller@hotmail.com</t>
  </si>
  <si>
    <t>952-925-9581</t>
  </si>
  <si>
    <t>612-810-4356</t>
  </si>
  <si>
    <t>763-494-4558</t>
  </si>
  <si>
    <t>612-770-4645</t>
  </si>
  <si>
    <t>763-972-4826</t>
  </si>
  <si>
    <t>Bernardy, Chuck</t>
  </si>
  <si>
    <t>Bolduc, John</t>
  </si>
  <si>
    <t>Anderson, Dan</t>
  </si>
  <si>
    <t>Bialon, Rob</t>
  </si>
  <si>
    <t>Johnson, Alec</t>
  </si>
  <si>
    <t>Balgaard, Tim</t>
  </si>
  <si>
    <t>Hohn, Nick</t>
  </si>
  <si>
    <t>Berndt, Phil</t>
  </si>
  <si>
    <t>cj.bernardy@gmail.com</t>
  </si>
  <si>
    <t>bolduc_john01@yahoo.com</t>
  </si>
  <si>
    <t>danderson@lindelectronics.com</t>
  </si>
  <si>
    <t>robbialon@comcast.net</t>
  </si>
  <si>
    <t>ALECSJOHNSON@GMAIL.COM</t>
  </si>
  <si>
    <t>timothyj.balgaard@gmail.com</t>
  </si>
  <si>
    <t>nickjhohn@gmail.com</t>
  </si>
  <si>
    <t>pbgolfrl@yahoo.com</t>
  </si>
  <si>
    <t>763-544-1962</t>
  </si>
  <si>
    <t>763-588-2548</t>
  </si>
  <si>
    <t>612-598-8872</t>
  </si>
  <si>
    <t>952-200-0754</t>
  </si>
  <si>
    <t>612-695-3788</t>
  </si>
  <si>
    <t>Couture, Steve</t>
  </si>
  <si>
    <t>Butler, Doug</t>
  </si>
  <si>
    <t>Brynteson, Richard</t>
  </si>
  <si>
    <t>Bredesen, Tom</t>
  </si>
  <si>
    <t>Lunetta, Jason</t>
  </si>
  <si>
    <t>Beberg, Dwayne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</si>
  <si>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</si>
  <si>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</si>
  <si>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</si>
  <si>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</si>
  <si>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</si>
  <si>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</si>
  <si>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dbeberg@comcast.net</t>
  </si>
  <si>
    <t>richardkadue@precisionassoc.com</t>
  </si>
  <si>
    <t>mahengel21@gmail.com</t>
  </si>
  <si>
    <t>763-443-6362</t>
  </si>
  <si>
    <t>763-537-6488</t>
  </si>
  <si>
    <t>763-424-8255</t>
  </si>
  <si>
    <t>612-877-1236</t>
  </si>
  <si>
    <t>651-485-6570</t>
  </si>
  <si>
    <t>Guthrie, William</t>
  </si>
  <si>
    <t>Garcia, Chris</t>
  </si>
  <si>
    <t>Cicic, Ermin</t>
  </si>
  <si>
    <t>Cerny, David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</si>
  <si>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</si>
  <si>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</si>
  <si>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</si>
  <si>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</si>
  <si>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</si>
  <si>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</si>
  <si>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</si>
  <si>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davidcerny@aol.com</t>
  </si>
  <si>
    <t>golfmarty18@gmail.com</t>
  </si>
  <si>
    <t>mdoherty@brutlaw.com</t>
  </si>
  <si>
    <t>kjorsvik@yahoo.com</t>
  </si>
  <si>
    <t>kjohnsrud06@gmail.com</t>
  </si>
  <si>
    <t>612-221-5397</t>
  </si>
  <si>
    <t>651-492-0569</t>
  </si>
  <si>
    <t>612-840-7912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</si>
  <si>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</si>
  <si>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</si>
  <si>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</si>
  <si>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</si>
  <si>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</si>
  <si>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</si>
  <si>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</si>
  <si>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</si>
  <si>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</si>
  <si>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</si>
  <si>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</si>
  <si>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</si>
  <si>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</si>
  <si>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</si>
  <si>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</si>
  <si>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</si>
  <si>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952-544-3995</t>
  </si>
  <si>
    <t>612-349-3001</t>
  </si>
  <si>
    <t>651-442-0273</t>
  </si>
  <si>
    <t>952-924-0583</t>
  </si>
  <si>
    <t>Klatt, Steven</t>
  </si>
  <si>
    <t>Koppy, Richard</t>
  </si>
  <si>
    <t>Lauffenburger, Mark</t>
  </si>
  <si>
    <t>Engebretson, Bob</t>
  </si>
  <si>
    <t>Miron, Todd</t>
  </si>
  <si>
    <t>Milbert, Randy</t>
  </si>
  <si>
    <t>Niska, Dylan</t>
  </si>
  <si>
    <t>Meder, Brandon</t>
  </si>
  <si>
    <t>sklatt@comcast.net</t>
  </si>
  <si>
    <t>rkoppy@evs-eng.com</t>
  </si>
  <si>
    <t>mlauffenburger@bellbanks.com</t>
  </si>
  <si>
    <t>rengebre@brocade.com</t>
  </si>
  <si>
    <t>todd_miron@cargill.com</t>
  </si>
  <si>
    <t>rmilbert@alum.mit.edu</t>
  </si>
  <si>
    <t>dylan.niska@traditionllc.com</t>
  </si>
  <si>
    <t>bc_meder@yahoo.com</t>
  </si>
  <si>
    <t>612-799-3405</t>
  </si>
  <si>
    <t>612-360-3231</t>
  </si>
  <si>
    <t>612-710-5092</t>
  </si>
  <si>
    <t>612-718-3991</t>
  </si>
  <si>
    <t>612-695-1047</t>
  </si>
  <si>
    <t>Morse, Charles</t>
  </si>
  <si>
    <t>Larson, Joe</t>
  </si>
  <si>
    <t>Olson, Jeffrey</t>
  </si>
  <si>
    <t>Hartmann, Scott</t>
  </si>
  <si>
    <t>O'Shea, Jason</t>
  </si>
  <si>
    <t>Monogue, Kevin</t>
  </si>
  <si>
    <t>Ohe, Jeff</t>
  </si>
  <si>
    <t>Olson, Chad</t>
  </si>
  <si>
    <t>charleswmorse@gmail.com</t>
  </si>
  <si>
    <t>joseph.l.larson@gmail.com</t>
  </si>
  <si>
    <t>jeffreynolson@comcast.net</t>
  </si>
  <si>
    <t>scott.hartmann@writingassist.com</t>
  </si>
  <si>
    <t>jasonposhea@yahoo.com</t>
  </si>
  <si>
    <t>KEVIN.MONOGUE@GMAIL.COM</t>
  </si>
  <si>
    <t>jeff.ohe@gmail.com</t>
  </si>
  <si>
    <t>chad.olson@rbc.com</t>
  </si>
  <si>
    <t>612-276-0332</t>
  </si>
  <si>
    <t>763-464-0400</t>
  </si>
  <si>
    <t>612-710-4053</t>
  </si>
  <si>
    <t>952-221-0492</t>
  </si>
  <si>
    <t>Reuter, Chris</t>
  </si>
  <si>
    <t>Lindstrom, Brent</t>
  </si>
  <si>
    <t>Roberts, Ted</t>
  </si>
  <si>
    <t>Hegedus, Jim</t>
  </si>
  <si>
    <t>Ronlund, Sam</t>
  </si>
  <si>
    <t>Nordstrom, Brent</t>
  </si>
  <si>
    <t>Paulson, Tyler</t>
  </si>
  <si>
    <t>Owen, Michael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</si>
  <si>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</si>
  <si>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</si>
  <si>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</si>
  <si>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</si>
  <si>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</si>
  <si>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</si>
  <si>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tpaulson@synllc.com</t>
  </si>
  <si>
    <t>owenm0182@hotmail.com</t>
  </si>
  <si>
    <t>612-916-0346</t>
  </si>
  <si>
    <t>952-926-8824</t>
  </si>
  <si>
    <t>612-384-3999</t>
  </si>
  <si>
    <t>763-559.4598</t>
  </si>
  <si>
    <t>612-770-8838</t>
  </si>
  <si>
    <t>Shellenbaum, Steve</t>
  </si>
  <si>
    <t>Mayberry, Trent</t>
  </si>
  <si>
    <t>Steichen, Peter</t>
  </si>
  <si>
    <t>Johnson, J. Evan</t>
  </si>
  <si>
    <t>Rosenberg, Jay</t>
  </si>
  <si>
    <t>Penk, Dean</t>
  </si>
  <si>
    <t>Peyer, Martin</t>
  </si>
  <si>
    <t>ssshell1@aol.com</t>
  </si>
  <si>
    <t>tmayberry@toldmn.com</t>
  </si>
  <si>
    <t>pfsteichen@gmail.com</t>
  </si>
  <si>
    <t>ejohnson@thermetic.com</t>
  </si>
  <si>
    <t>jaylouisr@yahoo.com</t>
  </si>
  <si>
    <t>vochio@yahoo.com</t>
  </si>
  <si>
    <t>martin.tads@gmail.com</t>
  </si>
  <si>
    <t>mpacyna@srfconsulting.com</t>
  </si>
  <si>
    <t>612-240-4204</t>
  </si>
  <si>
    <t>952-542-9355</t>
  </si>
  <si>
    <t>763-377-8606</t>
  </si>
  <si>
    <t>612-965-0191</t>
  </si>
  <si>
    <t>612-382-2546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</si>
  <si>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</si>
  <si>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</si>
  <si>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</si>
  <si>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</si>
  <si>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</si>
  <si>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</si>
  <si>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</si>
  <si>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Raak, Ben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</si>
  <si>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</si>
  <si>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</si>
  <si>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</si>
  <si>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</si>
  <si>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</si>
  <si>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</si>
  <si>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</si>
  <si>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BENGRAAK@HOTMAIL.COM</t>
  </si>
  <si>
    <t>763-227-7656</t>
  </si>
  <si>
    <t>612-384-6454</t>
  </si>
  <si>
    <t>763-559-0246</t>
  </si>
  <si>
    <t>952-393-4872</t>
  </si>
  <si>
    <t>763-544-6117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</si>
  <si>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</si>
  <si>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</si>
  <si>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</si>
  <si>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</si>
  <si>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</si>
  <si>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</si>
  <si>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</si>
  <si>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</si>
  <si>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</si>
  <si>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</si>
  <si>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</si>
  <si>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</si>
  <si>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Brent.wolosyn@willistowerswatson.com</t>
  </si>
  <si>
    <t>justinw@irrigationbydesign.com</t>
  </si>
  <si>
    <t>bzurn@cardinalcorp.com</t>
  </si>
  <si>
    <t>michael.ryan17@gmail.com</t>
  </si>
  <si>
    <t>763-525-1821</t>
  </si>
  <si>
    <t>763-561-7206</t>
  </si>
  <si>
    <t>612-750-7743</t>
  </si>
  <si>
    <t>651-604-0738</t>
  </si>
  <si>
    <t>218-340-1292</t>
  </si>
  <si>
    <t>L4</t>
  </si>
  <si>
    <t>Richard Brynteson - 33 (front) $10</t>
  </si>
  <si>
    <t>3rd: Gary Scharmer (36) &amp; Jim Hegedus (31) - 67 (front) - $7.50 each</t>
  </si>
  <si>
    <t>1st: Richard Courtney (32) &amp; Richard Brynteson (29) - 61 (front) - $17.50 each</t>
  </si>
  <si>
    <t>2nd: Peter Steichen (35) &amp; Mark Lauffenburger (31) - 66 (back) - $10 each</t>
  </si>
  <si>
    <t>Jim Husnik</t>
  </si>
  <si>
    <t>Dan Olson</t>
  </si>
  <si>
    <t>Steve Latham</t>
  </si>
  <si>
    <t>Don Grove</t>
  </si>
  <si>
    <t>Brent Lindstrom</t>
  </si>
  <si>
    <t>Jay Steffenhagen</t>
  </si>
  <si>
    <t>Pts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</si>
</sst>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_(* #,##0.0_);_(* \(#,##0.0\);_(* &quot;-&quot;??_);_(@_)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Verdana"/>
      <family val="2"/>
    </font>
    <font>
      <b/>
      <sz val="9"/>
      <color theme="9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04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5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 wrapText="1"/>
    </xf>
    <xf numFmtId="49" fontId="18" fillId="5" borderId="15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16" xfId="5" applyFont="1" applyFill="1" applyBorder="1" applyAlignment="1" applyProtection="1">
      <alignment horizontal="center" vertical="center"/>
    </xf>
    <xf numFmtId="0" fontId="16" fillId="6" borderId="16" xfId="5" applyFont="1" applyFill="1" applyBorder="1" applyAlignment="1" applyProtection="1">
      <alignment horizontal="center" vertical="center"/>
    </xf>
    <xf numFmtId="0" fontId="21" fillId="6" borderId="16" xfId="5" applyFont="1" applyFill="1" applyBorder="1" applyAlignment="1" applyProtection="1">
      <alignment horizontal="center" vertical="center" wrapText="1"/>
    </xf>
    <xf numFmtId="0" fontId="19" fillId="6" borderId="16" xfId="5" applyFill="1" applyBorder="1" applyAlignment="1" applyProtection="1">
      <alignment horizontal="center" vertical="center"/>
    </xf>
    <xf numFmtId="0" fontId="21" fillId="0" borderId="0" xfId="3" applyFont="1" applyAlignment="1">
      <alignment horizontal="center" vertical="center"/>
    </xf>
    <xf numFmtId="0" fontId="16" fillId="6" borderId="16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49" fontId="20" fillId="5" borderId="16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16" xfId="3" applyNumberFormat="1" applyFont="1" applyFill="1" applyBorder="1" applyAlignment="1" applyProtection="1">
      <alignment horizontal="center" vertical="center"/>
      <protection locked="0"/>
    </xf>
    <xf numFmtId="49" fontId="20" fillId="5" borderId="16" xfId="4" applyNumberFormat="1" applyFont="1" applyFill="1" applyBorder="1" applyAlignment="1" applyProtection="1">
      <alignment horizontal="center" vertical="center" wrapText="1"/>
      <protection locked="0"/>
    </xf>
    <xf numFmtId="0" fontId="16" fillId="6" borderId="17" xfId="3" applyFont="1" applyFill="1" applyBorder="1" applyAlignment="1">
      <alignment horizontal="center" vertical="center" wrapText="1"/>
    </xf>
    <xf numFmtId="49" fontId="18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 wrapText="1"/>
    </xf>
    <xf numFmtId="49" fontId="18" fillId="5" borderId="22" xfId="3" applyNumberFormat="1" applyFont="1" applyFill="1" applyBorder="1" applyAlignment="1" applyProtection="1">
      <alignment horizontal="center" vertical="center" wrapText="1"/>
      <protection locked="0"/>
    </xf>
    <xf numFmtId="49" fontId="18" fillId="5" borderId="21" xfId="4" applyNumberFormat="1" applyFont="1" applyFill="1" applyBorder="1" applyAlignment="1" applyProtection="1">
      <alignment horizontal="center" vertical="center" wrapText="1"/>
      <protection locked="0"/>
    </xf>
    <xf numFmtId="0" fontId="21" fillId="6" borderId="23" xfId="5" applyFont="1" applyFill="1" applyBorder="1" applyAlignment="1" applyProtection="1">
      <alignment horizontal="center" vertical="center" wrapText="1"/>
    </xf>
    <xf numFmtId="49" fontId="16" fillId="6" borderId="16" xfId="5" applyNumberFormat="1" applyFont="1" applyFill="1" applyBorder="1" applyAlignment="1" applyProtection="1">
      <alignment horizontal="center" vertical="center" wrapText="1"/>
      <protection locked="0"/>
    </xf>
    <xf numFmtId="0" fontId="16" fillId="6" borderId="23" xfId="3" applyFont="1" applyFill="1" applyBorder="1" applyAlignment="1">
      <alignment horizontal="center" vertical="center" wrapText="1"/>
    </xf>
    <xf numFmtId="49" fontId="20" fillId="5" borderId="23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3" applyNumberFormat="1" applyFont="1" applyFill="1" applyBorder="1" applyAlignment="1" applyProtection="1">
      <alignment horizontal="center" vertical="center"/>
      <protection locked="0"/>
    </xf>
    <xf numFmtId="0" fontId="16" fillId="6" borderId="24" xfId="3" applyFont="1" applyFill="1" applyBorder="1" applyAlignment="1">
      <alignment horizontal="center" vertical="center" wrapText="1"/>
    </xf>
    <xf numFmtId="0" fontId="8" fillId="0" borderId="0" xfId="1" applyFont="1" applyFill="1" applyAlignment="1">
      <alignment wrapText="1"/>
    </xf>
    <xf numFmtId="167" fontId="0" fillId="0" borderId="0" xfId="6" applyNumberFormat="1" applyFont="1"/>
    <xf numFmtId="0" fontId="22" fillId="7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0" fillId="0" borderId="0" xfId="0" applyFill="1"/>
    <xf numFmtId="167" fontId="9" fillId="0" borderId="5" xfId="6" applyNumberFormat="1" applyFont="1" applyBorder="1" applyAlignment="1">
      <alignment horizontal="center" vertical="center"/>
    </xf>
    <xf numFmtId="0" fontId="0" fillId="8" borderId="0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8" fillId="4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0" xfId="3" applyNumberFormat="1" applyFont="1" applyFill="1" applyBorder="1" applyAlignment="1" applyProtection="1">
      <alignment horizontal="center" vertical="center" wrapText="1"/>
      <protection locked="0"/>
    </xf>
    <xf numFmtId="167" fontId="23" fillId="0" borderId="5" xfId="6" applyNumberFormat="1" applyFont="1" applyBorder="1" applyAlignment="1">
      <alignment horizontal="center" vertical="center"/>
    </xf>
  </cellXfs>
  <cellStyles count="7">
    <cellStyle name="Comma" xfId="6" builtinId="3"/>
    <cellStyle name="Hyperlink" xfId="1" builtinId="8"/>
    <cellStyle name="Hyperlink 2" xfId="5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gaase001@yahoo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kadue@sil-pro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cemedina@comcast.net%20&#160;%20&#160;%20&#160;%20&#160;%20&#160;%20&#160;%20&#160;&#160;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akim@evs-eng.com" TargetMode="External"/><Relationship Id="rId95" Type="http://schemas.openxmlformats.org/officeDocument/2006/relationships/hyperlink" Target="mailto:bradleyejord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howard.hoffman@gmail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josh.mueller@hotmail.com" TargetMode="External"/><Relationship Id="rId98" Type="http://schemas.openxmlformats.org/officeDocument/2006/relationships/hyperlink" Target="mailto:grove9021@gmail.com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printerSettings" Target="../printerSettings/printerSettings4.bin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dwsupalla@yahoo.com" TargetMode="External"/><Relationship Id="rId96" Type="http://schemas.openxmlformats.org/officeDocument/2006/relationships/hyperlink" Target="mailto:brian.m.sutton@g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trl394@yahoo.com" TargetMode="External"/><Relationship Id="rId99" Type="http://schemas.openxmlformats.org/officeDocument/2006/relationships/hyperlink" Target="mailto:steve.haik@bsci.com" TargetMode="External"/><Relationship Id="rId101" Type="http://schemas.openxmlformats.org/officeDocument/2006/relationships/hyperlink" Target="mailto:darintallen@hotmail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theo529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sqref="A1:F1"/>
    </sheetView>
  </sheetViews>
  <sheetFormatPr defaultRowHeight="15"/>
  <cols>
    <col min="1" max="1" width="24.140625" style="32" bestFit="1" customWidth="1"/>
    <col min="2" max="2" width="8.7109375" style="26" customWidth="1"/>
    <col min="3" max="3" width="8.140625" style="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99" t="s">
        <v>0</v>
      </c>
      <c r="B1" s="99"/>
      <c r="C1" s="99"/>
      <c r="D1" s="99"/>
      <c r="E1" s="99"/>
      <c r="F1" s="99"/>
    </row>
    <row r="5" spans="1:12" ht="32.25" customHeight="1">
      <c r="A5" s="98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>
      <c r="A6" s="34" t="s">
        <v>2</v>
      </c>
      <c r="B6" s="24" t="s">
        <v>3</v>
      </c>
      <c r="C6" s="24" t="s">
        <v>1003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13</v>
      </c>
      <c r="B7" s="95">
        <f>VLOOKUP('Overall Standings'!A7:A19,'Weekly Pts Breakdown'!A:R,18,FALSE)</f>
        <v>262</v>
      </c>
      <c r="C7" s="103">
        <f>$B$7-B7</f>
        <v>0</v>
      </c>
      <c r="D7" s="22">
        <v>5</v>
      </c>
      <c r="E7" s="22">
        <v>1</v>
      </c>
      <c r="F7" s="22">
        <v>0</v>
      </c>
      <c r="G7" s="42">
        <f>D7/SUM(D7+E7+(F7*0.5))</f>
        <v>0.83333333333333337</v>
      </c>
      <c r="H7" s="41" t="s">
        <v>14</v>
      </c>
      <c r="I7" s="41" t="s">
        <v>15</v>
      </c>
      <c r="J7" s="22">
        <f>36+36+34+45+33.5+33.5</f>
        <v>218</v>
      </c>
      <c r="K7" s="23">
        <f>B7-J7</f>
        <v>44</v>
      </c>
      <c r="L7" s="22" t="s">
        <v>18</v>
      </c>
    </row>
    <row r="8" spans="1:12">
      <c r="A8" s="30" t="s">
        <v>17</v>
      </c>
      <c r="B8" s="95">
        <f>VLOOKUP('Overall Standings'!A8:A17,'Weekly Pts Breakdown'!A:R,18,FALSE)</f>
        <v>244</v>
      </c>
      <c r="C8" s="103">
        <f>$B$7-B8</f>
        <v>18</v>
      </c>
      <c r="D8" s="22">
        <v>3</v>
      </c>
      <c r="E8" s="22">
        <v>3</v>
      </c>
      <c r="F8" s="22">
        <v>0</v>
      </c>
      <c r="G8" s="42">
        <f>D8/SUM(D8+E8+(F8*0.5))</f>
        <v>0.5</v>
      </c>
      <c r="H8" s="41" t="s">
        <v>14</v>
      </c>
      <c r="I8" s="41" t="s">
        <v>15</v>
      </c>
      <c r="J8" s="22">
        <f>38+42+41+35+33.5+41.5</f>
        <v>231</v>
      </c>
      <c r="K8" s="23">
        <f>B8-J8</f>
        <v>13</v>
      </c>
      <c r="L8" s="22" t="s">
        <v>24</v>
      </c>
    </row>
    <row r="9" spans="1:12">
      <c r="A9" s="30" t="s">
        <v>19</v>
      </c>
      <c r="B9" s="95">
        <f>VLOOKUP('Overall Standings'!A9:A18,'Weekly Pts Breakdown'!A:R,18,FALSE)</f>
        <v>233.5</v>
      </c>
      <c r="C9" s="103">
        <f>$B$7-B9</f>
        <v>28.5</v>
      </c>
      <c r="D9" s="22">
        <v>3</v>
      </c>
      <c r="E9" s="22">
        <v>3</v>
      </c>
      <c r="F9" s="22">
        <v>0</v>
      </c>
      <c r="G9" s="42">
        <f>D9/SUM(D9+E9+(F9*0.5))</f>
        <v>0.5</v>
      </c>
      <c r="H9" s="41" t="s">
        <v>20</v>
      </c>
      <c r="I9" s="41" t="s">
        <v>21</v>
      </c>
      <c r="J9" s="22">
        <f>44+38+42+45.5+37+41</f>
        <v>247.5</v>
      </c>
      <c r="K9" s="23">
        <f>B9-J9</f>
        <v>-14</v>
      </c>
      <c r="L9" s="22" t="s">
        <v>24</v>
      </c>
    </row>
    <row r="10" spans="1:12">
      <c r="A10" s="30" t="s">
        <v>22</v>
      </c>
      <c r="B10" s="95">
        <f>VLOOKUP('Overall Standings'!A10:A16,'Weekly Pts Breakdown'!A:R,18,FALSE)</f>
        <v>225</v>
      </c>
      <c r="C10" s="103">
        <f>$B$7-B10</f>
        <v>37</v>
      </c>
      <c r="D10" s="22">
        <v>2</v>
      </c>
      <c r="E10" s="22">
        <v>4</v>
      </c>
      <c r="F10" s="22">
        <v>0</v>
      </c>
      <c r="G10" s="42">
        <f>D10/SUM(D10+E10+(F10*0.5))</f>
        <v>0.33333333333333331</v>
      </c>
      <c r="H10" s="41" t="s">
        <v>20</v>
      </c>
      <c r="I10" s="41" t="s">
        <v>23</v>
      </c>
      <c r="J10" s="22">
        <f>42+44+47.5+34.5+45+37</f>
        <v>250</v>
      </c>
      <c r="K10" s="23">
        <f>B10-J10</f>
        <v>-25</v>
      </c>
      <c r="L10" s="22" t="s">
        <v>16</v>
      </c>
    </row>
    <row r="12" spans="1:12">
      <c r="A12" s="34" t="s">
        <v>25</v>
      </c>
      <c r="B12" s="24" t="s">
        <v>3</v>
      </c>
      <c r="C12" s="24" t="s">
        <v>1003</v>
      </c>
      <c r="D12" s="19" t="s">
        <v>4</v>
      </c>
      <c r="E12" s="19" t="s">
        <v>5</v>
      </c>
      <c r="F12" s="19" t="s">
        <v>6</v>
      </c>
      <c r="G12" s="19" t="s">
        <v>7</v>
      </c>
      <c r="H12" s="20" t="s">
        <v>8</v>
      </c>
      <c r="I12" s="20" t="s">
        <v>9</v>
      </c>
      <c r="J12" s="19" t="s">
        <v>10</v>
      </c>
      <c r="K12" s="21" t="s">
        <v>11</v>
      </c>
      <c r="L12" s="19" t="s">
        <v>12</v>
      </c>
    </row>
    <row r="13" spans="1:12">
      <c r="A13" s="30" t="s">
        <v>26</v>
      </c>
      <c r="B13" s="95">
        <f>VLOOKUP('Overall Standings'!A13:A24,'Weekly Pts Breakdown'!A:R,18,FALSE)</f>
        <v>259.5</v>
      </c>
      <c r="C13" s="103">
        <f>$B$13-B13</f>
        <v>0</v>
      </c>
      <c r="D13" s="22">
        <v>5</v>
      </c>
      <c r="E13" s="22">
        <v>1</v>
      </c>
      <c r="F13" s="22">
        <v>0</v>
      </c>
      <c r="G13" s="42">
        <f>D13/SUM(D13+E13+(F13*0.5))</f>
        <v>0.83333333333333337</v>
      </c>
      <c r="H13" s="41" t="s">
        <v>27</v>
      </c>
      <c r="I13" s="41" t="s">
        <v>15</v>
      </c>
      <c r="J13" s="22">
        <f>37+34.5+35.5+35+43+30.5</f>
        <v>215.5</v>
      </c>
      <c r="K13" s="23">
        <f>B13-J13</f>
        <v>44</v>
      </c>
      <c r="L13" s="22" t="s">
        <v>16</v>
      </c>
    </row>
    <row r="14" spans="1:12">
      <c r="A14" s="30" t="s">
        <v>28</v>
      </c>
      <c r="B14" s="95">
        <f>VLOOKUP('Overall Standings'!A14:A23,'Weekly Pts Breakdown'!A:R,18,FALSE)</f>
        <v>238.5</v>
      </c>
      <c r="C14" s="103">
        <f>$B$13-B14</f>
        <v>21</v>
      </c>
      <c r="D14" s="22">
        <v>3</v>
      </c>
      <c r="E14" s="22">
        <v>2</v>
      </c>
      <c r="F14" s="22">
        <v>1</v>
      </c>
      <c r="G14" s="42">
        <f>D14/SUM(D14+E14+(F14*0.5))</f>
        <v>0.54545454545454541</v>
      </c>
      <c r="H14" s="41" t="s">
        <v>14</v>
      </c>
      <c r="I14" s="41" t="s">
        <v>21</v>
      </c>
      <c r="J14" s="22">
        <f>43+37.5+37.5+37+46.5+40</f>
        <v>241.5</v>
      </c>
      <c r="K14" s="23">
        <f>B14-J14</f>
        <v>-3</v>
      </c>
      <c r="L14" s="22" t="s">
        <v>36</v>
      </c>
    </row>
    <row r="15" spans="1:12">
      <c r="A15" s="30" t="s">
        <v>29</v>
      </c>
      <c r="B15" s="95">
        <f>VLOOKUP('Overall Standings'!A15:A23,'Weekly Pts Breakdown'!A:R,18,FALSE)</f>
        <v>232</v>
      </c>
      <c r="C15" s="103">
        <f>$B$13-B15</f>
        <v>27.5</v>
      </c>
      <c r="D15" s="22">
        <v>3</v>
      </c>
      <c r="E15" s="22">
        <v>3</v>
      </c>
      <c r="F15" s="22">
        <v>0</v>
      </c>
      <c r="G15" s="42">
        <f>D15/SUM(D15+E15+(F15*0.5))</f>
        <v>0.5</v>
      </c>
      <c r="H15" s="41" t="s">
        <v>20</v>
      </c>
      <c r="I15" s="41" t="s">
        <v>23</v>
      </c>
      <c r="J15" s="22">
        <f>33+45.5+33+43+41.5+37.5</f>
        <v>233.5</v>
      </c>
      <c r="K15" s="23">
        <f>B15-J15</f>
        <v>-1.5</v>
      </c>
      <c r="L15" s="22" t="s">
        <v>16</v>
      </c>
    </row>
    <row r="16" spans="1:12">
      <c r="A16" s="30" t="s">
        <v>30</v>
      </c>
      <c r="B16" s="95">
        <f>VLOOKUP('Overall Standings'!A16:A23,'Weekly Pts Breakdown'!A:R,18,FALSE)</f>
        <v>216</v>
      </c>
      <c r="C16" s="103">
        <f>$B$13-B16</f>
        <v>43.5</v>
      </c>
      <c r="D16" s="22">
        <v>1</v>
      </c>
      <c r="E16" s="22">
        <v>5</v>
      </c>
      <c r="F16" s="22">
        <v>0</v>
      </c>
      <c r="G16" s="42">
        <f>D16/SUM(D16+E16+(F16*0.5))</f>
        <v>0.16666666666666666</v>
      </c>
      <c r="H16" s="41" t="s">
        <v>31</v>
      </c>
      <c r="I16" s="41" t="s">
        <v>23</v>
      </c>
      <c r="J16" s="22">
        <f>47+42.5+43.5+45+35+51</f>
        <v>264</v>
      </c>
      <c r="K16" s="23">
        <f>B16-J16</f>
        <v>-48</v>
      </c>
      <c r="L16" s="22" t="s">
        <v>24</v>
      </c>
    </row>
    <row r="17" spans="1:13" ht="15.75" thickBot="1">
      <c r="A17" s="31"/>
      <c r="B17" s="25"/>
      <c r="C17" s="25"/>
      <c r="D17" s="8"/>
      <c r="E17" s="8"/>
      <c r="F17" s="8"/>
      <c r="G17" s="9"/>
      <c r="H17" s="10"/>
      <c r="I17" s="11"/>
      <c r="J17" s="8"/>
      <c r="K17" s="16"/>
      <c r="L17" s="8"/>
    </row>
    <row r="18" spans="1:13" ht="32.25" customHeight="1">
      <c r="A18" s="98" t="s">
        <v>32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</row>
    <row r="19" spans="1:13">
      <c r="A19" s="34" t="s">
        <v>33</v>
      </c>
      <c r="B19" s="24" t="s">
        <v>3</v>
      </c>
      <c r="C19" s="24" t="s">
        <v>1003</v>
      </c>
      <c r="D19" s="19" t="s">
        <v>4</v>
      </c>
      <c r="E19" s="19" t="s">
        <v>5</v>
      </c>
      <c r="F19" s="19" t="s">
        <v>6</v>
      </c>
      <c r="G19" s="19" t="s">
        <v>7</v>
      </c>
      <c r="H19" s="20" t="s">
        <v>8</v>
      </c>
      <c r="I19" s="20" t="s">
        <v>9</v>
      </c>
      <c r="J19" s="19" t="s">
        <v>10</v>
      </c>
      <c r="K19" s="21" t="s">
        <v>11</v>
      </c>
      <c r="L19" s="19" t="s">
        <v>12</v>
      </c>
    </row>
    <row r="20" spans="1:13">
      <c r="A20" s="30" t="s">
        <v>34</v>
      </c>
      <c r="B20" s="95">
        <f>VLOOKUP(A20:A30,'Weekly Pts Breakdown'!A:R,18,FALSE)</f>
        <v>255.5</v>
      </c>
      <c r="C20" s="103">
        <f>$B$20-B20</f>
        <v>0</v>
      </c>
      <c r="D20" s="22">
        <v>3</v>
      </c>
      <c r="E20" s="22">
        <v>2</v>
      </c>
      <c r="F20" s="22">
        <v>1</v>
      </c>
      <c r="G20" s="42">
        <f>D20/SUM(D20+E20+(F20*0.5))</f>
        <v>0.54545454545454541</v>
      </c>
      <c r="H20" s="41" t="s">
        <v>14</v>
      </c>
      <c r="I20" s="41" t="s">
        <v>35</v>
      </c>
      <c r="J20" s="22">
        <f>34+43+42.5+36+40+29</f>
        <v>224.5</v>
      </c>
      <c r="K20" s="23">
        <f>B20-J20</f>
        <v>31</v>
      </c>
      <c r="L20" s="22" t="s">
        <v>16</v>
      </c>
    </row>
    <row r="21" spans="1:13">
      <c r="A21" s="30" t="s">
        <v>37</v>
      </c>
      <c r="B21" s="95">
        <f>VLOOKUP(A21:A29,'Weekly Pts Breakdown'!A:R,18,FALSE)</f>
        <v>244</v>
      </c>
      <c r="C21" s="103">
        <f>$B$20-B21</f>
        <v>11.5</v>
      </c>
      <c r="D21" s="22">
        <v>3</v>
      </c>
      <c r="E21" s="22">
        <v>2</v>
      </c>
      <c r="F21" s="22">
        <v>1</v>
      </c>
      <c r="G21" s="42">
        <f>D21/SUM(D21+E21+(F21*0.5))</f>
        <v>0.54545454545454541</v>
      </c>
      <c r="H21" s="41" t="s">
        <v>14</v>
      </c>
      <c r="I21" s="41" t="s">
        <v>21</v>
      </c>
      <c r="J21" s="22">
        <f>38+37+36.5+43+42.5+40</f>
        <v>237</v>
      </c>
      <c r="K21" s="23">
        <f>B21-J21</f>
        <v>7</v>
      </c>
      <c r="L21" s="22" t="s">
        <v>36</v>
      </c>
    </row>
    <row r="22" spans="1:13">
      <c r="A22" s="30" t="s">
        <v>38</v>
      </c>
      <c r="B22" s="95">
        <f>VLOOKUP(A22:A31,'Weekly Pts Breakdown'!A:R,18,FALSE)</f>
        <v>227</v>
      </c>
      <c r="C22" s="103">
        <f>$B$20-B22</f>
        <v>28.5</v>
      </c>
      <c r="D22" s="22">
        <v>2</v>
      </c>
      <c r="E22" s="22">
        <v>4</v>
      </c>
      <c r="F22" s="22">
        <v>0</v>
      </c>
      <c r="G22" s="42">
        <f>D22/SUM(D22+E22+(F22*0.5))</f>
        <v>0.33333333333333331</v>
      </c>
      <c r="H22" s="41" t="s">
        <v>20</v>
      </c>
      <c r="I22" s="41" t="s">
        <v>21</v>
      </c>
      <c r="J22" s="22">
        <f>46+45+44.5+37+39+39</f>
        <v>250.5</v>
      </c>
      <c r="K22" s="23">
        <f>B22-J22</f>
        <v>-23.5</v>
      </c>
      <c r="L22" s="22" t="s">
        <v>24</v>
      </c>
    </row>
    <row r="23" spans="1:13">
      <c r="A23" s="30" t="s">
        <v>39</v>
      </c>
      <c r="B23" s="95">
        <f>VLOOKUP(A23:A28,'Weekly Pts Breakdown'!A:R,18,FALSE)</f>
        <v>207</v>
      </c>
      <c r="C23" s="103">
        <f>$B$20-B23</f>
        <v>48.5</v>
      </c>
      <c r="D23" s="22">
        <v>1</v>
      </c>
      <c r="E23" s="22">
        <v>5</v>
      </c>
      <c r="F23" s="22">
        <v>0</v>
      </c>
      <c r="G23" s="42">
        <f>D23/SUM(D23+E23+(F23*0.5))</f>
        <v>0.16666666666666666</v>
      </c>
      <c r="H23" s="41" t="s">
        <v>20</v>
      </c>
      <c r="I23" s="41" t="s">
        <v>23</v>
      </c>
      <c r="J23" s="22">
        <f>42+35+47+44+49+44.5</f>
        <v>261.5</v>
      </c>
      <c r="K23" s="23">
        <f>B23-J23</f>
        <v>-54.5</v>
      </c>
      <c r="L23" s="22" t="s">
        <v>992</v>
      </c>
    </row>
    <row r="24" spans="1:13">
      <c r="A24" s="34" t="s">
        <v>40</v>
      </c>
      <c r="B24" s="24" t="s">
        <v>3</v>
      </c>
      <c r="C24" s="24" t="s">
        <v>1003</v>
      </c>
      <c r="D24" s="19" t="s">
        <v>4</v>
      </c>
      <c r="E24" s="19" t="s">
        <v>5</v>
      </c>
      <c r="F24" s="19" t="s">
        <v>6</v>
      </c>
      <c r="G24" s="19" t="s">
        <v>7</v>
      </c>
      <c r="H24" s="20" t="s">
        <v>8</v>
      </c>
      <c r="I24" s="20" t="s">
        <v>9</v>
      </c>
      <c r="J24" s="19" t="s">
        <v>10</v>
      </c>
      <c r="K24" s="21" t="s">
        <v>11</v>
      </c>
      <c r="L24" s="19" t="s">
        <v>12</v>
      </c>
    </row>
    <row r="25" spans="1:13">
      <c r="A25" s="30" t="s">
        <v>41</v>
      </c>
      <c r="B25" s="95">
        <f>VLOOKUP(A25:A33,'Weekly Pts Breakdown'!A:R,18,FALSE)</f>
        <v>253</v>
      </c>
      <c r="C25" s="103">
        <f>$B$25-B25</f>
        <v>0</v>
      </c>
      <c r="D25" s="22">
        <v>5</v>
      </c>
      <c r="E25" s="22">
        <v>1</v>
      </c>
      <c r="F25" s="22">
        <v>0</v>
      </c>
      <c r="G25" s="42">
        <f>D25/SUM(D25+E25+(F25*0.5))</f>
        <v>0.83333333333333337</v>
      </c>
      <c r="H25" s="41" t="s">
        <v>27</v>
      </c>
      <c r="I25" s="41" t="s">
        <v>42</v>
      </c>
      <c r="J25" s="22">
        <f>36+35.5+32.5+34+37.5+46.5</f>
        <v>222</v>
      </c>
      <c r="K25" s="23">
        <f>B25-J25</f>
        <v>31</v>
      </c>
      <c r="L25" s="22" t="s">
        <v>24</v>
      </c>
    </row>
    <row r="26" spans="1:13">
      <c r="A26" s="30" t="s">
        <v>44</v>
      </c>
      <c r="B26" s="95">
        <f>VLOOKUP(A26:A35,'Weekly Pts Breakdown'!A:R,18,FALSE)</f>
        <v>246</v>
      </c>
      <c r="C26" s="103">
        <f>$B$25-B26</f>
        <v>7</v>
      </c>
      <c r="D26" s="22">
        <v>4</v>
      </c>
      <c r="E26" s="22">
        <v>2</v>
      </c>
      <c r="F26" s="22">
        <v>0</v>
      </c>
      <c r="G26" s="42">
        <f>D26/SUM(D26+E26+(F26*0.5))</f>
        <v>0.66666666666666663</v>
      </c>
      <c r="H26" s="41" t="s">
        <v>20</v>
      </c>
      <c r="I26" s="41" t="s">
        <v>21</v>
      </c>
      <c r="J26" s="22">
        <f>44+41.5+39+39.5+31+39</f>
        <v>234</v>
      </c>
      <c r="K26" s="23">
        <f>B26-J26</f>
        <v>12</v>
      </c>
      <c r="L26" s="22" t="s">
        <v>60</v>
      </c>
    </row>
    <row r="27" spans="1:13">
      <c r="A27" s="30" t="s">
        <v>46</v>
      </c>
      <c r="B27" s="95">
        <f>VLOOKUP(A27:A36,'Weekly Pts Breakdown'!A:R,18,FALSE)</f>
        <v>232</v>
      </c>
      <c r="C27" s="103">
        <f>$B$25-B27</f>
        <v>21</v>
      </c>
      <c r="D27" s="22">
        <v>1</v>
      </c>
      <c r="E27" s="22">
        <v>4</v>
      </c>
      <c r="F27" s="22">
        <v>1</v>
      </c>
      <c r="G27" s="42">
        <f>D27/SUM(D27+E27+(F27*0.5))</f>
        <v>0.18181818181818182</v>
      </c>
      <c r="H27" s="41" t="s">
        <v>20</v>
      </c>
      <c r="I27" s="41" t="s">
        <v>47</v>
      </c>
      <c r="J27" s="22">
        <f>34+44.5+46+40.5+40+38</f>
        <v>243</v>
      </c>
      <c r="K27" s="23">
        <f>B27-J27</f>
        <v>-11</v>
      </c>
      <c r="L27" s="22" t="s">
        <v>24</v>
      </c>
    </row>
    <row r="28" spans="1:13">
      <c r="A28" s="30" t="s">
        <v>48</v>
      </c>
      <c r="B28" s="95">
        <f>VLOOKUP(A28:A34,'Weekly Pts Breakdown'!A:R,18,FALSE)</f>
        <v>226</v>
      </c>
      <c r="C28" s="103">
        <f>$B$25-B28</f>
        <v>27</v>
      </c>
      <c r="D28" s="22">
        <v>3</v>
      </c>
      <c r="E28" s="22">
        <v>3</v>
      </c>
      <c r="F28" s="22">
        <v>0</v>
      </c>
      <c r="G28" s="42">
        <f>D28/SUM(D28+E28+(F28*0.5))</f>
        <v>0.5</v>
      </c>
      <c r="H28" s="41" t="s">
        <v>20</v>
      </c>
      <c r="I28" s="41" t="s">
        <v>21</v>
      </c>
      <c r="J28" s="22">
        <f>46+38.5+38+41+41+38.5</f>
        <v>243</v>
      </c>
      <c r="K28" s="23">
        <f>B28-J28</f>
        <v>-17</v>
      </c>
      <c r="L28" s="22" t="s">
        <v>16</v>
      </c>
    </row>
    <row r="29" spans="1:13" ht="15.75" thickBot="1">
      <c r="A29" s="31"/>
      <c r="B29" s="25"/>
      <c r="C29" s="25"/>
      <c r="D29" s="8"/>
      <c r="E29" s="8"/>
      <c r="F29" s="8"/>
      <c r="G29" s="9"/>
      <c r="H29" s="10"/>
      <c r="I29" s="11"/>
      <c r="J29" s="8"/>
      <c r="K29" s="16"/>
      <c r="L29" s="8"/>
    </row>
    <row r="30" spans="1:13" ht="15.75" thickBot="1">
      <c r="D30" s="12"/>
      <c r="E30" s="4"/>
      <c r="F30" s="4"/>
      <c r="G30" s="4"/>
      <c r="H30" s="5"/>
      <c r="I30" s="5"/>
      <c r="J30" s="4"/>
      <c r="K30" s="17"/>
      <c r="L30" s="6"/>
      <c r="M30" s="2"/>
    </row>
    <row r="31" spans="1:13" ht="15.75" thickBot="1">
      <c r="A31" s="33" t="s">
        <v>49</v>
      </c>
      <c r="D31" s="13"/>
      <c r="E31" s="4"/>
      <c r="F31" s="4"/>
      <c r="G31" s="4"/>
      <c r="H31" s="5"/>
      <c r="I31" s="5"/>
      <c r="J31" s="4"/>
      <c r="K31" s="17"/>
      <c r="L31" s="7"/>
      <c r="M31" s="2"/>
    </row>
    <row r="32" spans="1:13">
      <c r="A32" s="33" t="s">
        <v>50</v>
      </c>
      <c r="D32" s="13"/>
      <c r="E32" s="4"/>
      <c r="F32" s="4"/>
      <c r="G32" s="4"/>
      <c r="H32" s="5"/>
      <c r="I32" s="5"/>
      <c r="J32" s="4"/>
      <c r="K32" s="17"/>
      <c r="L32" s="6"/>
      <c r="M32" s="2"/>
    </row>
    <row r="33" spans="1:13" ht="15.75" thickBot="1">
      <c r="A33" s="33" t="s">
        <v>51</v>
      </c>
      <c r="D33" s="11"/>
      <c r="E33" s="8"/>
      <c r="F33" s="8"/>
      <c r="G33" s="8"/>
      <c r="H33" s="10"/>
      <c r="I33" s="10"/>
      <c r="J33" s="8"/>
      <c r="K33" s="18"/>
      <c r="L33" s="9"/>
      <c r="M33" s="1"/>
    </row>
    <row r="34" spans="1:13" ht="15.75" thickBot="1">
      <c r="D34" s="12"/>
      <c r="E34" s="4"/>
      <c r="F34" s="4"/>
      <c r="G34" s="4"/>
      <c r="H34" s="14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14"/>
      <c r="J35" s="4"/>
      <c r="K35" s="17"/>
      <c r="L35" s="6"/>
      <c r="M35" s="2"/>
    </row>
    <row r="36" spans="1:13" ht="15.75" thickBot="1">
      <c r="D36" s="13"/>
      <c r="E36" s="4"/>
      <c r="F36" s="4"/>
      <c r="G36" s="4"/>
      <c r="H36" s="5"/>
      <c r="I36" s="5"/>
      <c r="J36" s="4"/>
      <c r="K36" s="17"/>
      <c r="L36" s="7"/>
      <c r="M36" s="2"/>
    </row>
    <row r="37" spans="1:13">
      <c r="D37" s="13"/>
      <c r="E37" s="4"/>
      <c r="F37" s="4"/>
      <c r="G37" s="4"/>
      <c r="H37" s="5"/>
      <c r="I37" s="5"/>
      <c r="J37" s="4"/>
      <c r="K37" s="17"/>
      <c r="L37" s="7"/>
      <c r="M37" s="2"/>
    </row>
    <row r="46" spans="1:13">
      <c r="A46" s="32" t="s">
        <v>52</v>
      </c>
    </row>
    <row r="47" spans="1:13">
      <c r="A47" s="40" t="s">
        <v>53</v>
      </c>
    </row>
    <row r="48" spans="1:13">
      <c r="A48" s="40" t="s">
        <v>54</v>
      </c>
    </row>
    <row r="49" spans="1:1">
      <c r="A49" s="40" t="s">
        <v>55</v>
      </c>
    </row>
    <row r="50" spans="1:1">
      <c r="A50" s="40" t="s">
        <v>56</v>
      </c>
    </row>
    <row r="51" spans="1:1">
      <c r="A51" s="40" t="s">
        <v>57</v>
      </c>
    </row>
    <row r="52" spans="1:1">
      <c r="A52" s="40" t="s">
        <v>58</v>
      </c>
    </row>
    <row r="53" spans="1:1">
      <c r="A53" s="40"/>
    </row>
    <row r="54" spans="1:1">
      <c r="A54" s="40"/>
    </row>
  </sheetData>
  <mergeCells count="3">
    <mergeCell ref="A5:L5"/>
    <mergeCell ref="A18:L18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I1" sqref="I1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59</v>
      </c>
      <c r="B1" s="27" t="s">
        <v>16</v>
      </c>
      <c r="C1" s="27" t="s">
        <v>18</v>
      </c>
      <c r="D1" s="27" t="s">
        <v>45</v>
      </c>
      <c r="E1" s="27" t="s">
        <v>60</v>
      </c>
      <c r="F1" s="27" t="s">
        <v>43</v>
      </c>
      <c r="G1" s="27" t="s">
        <v>61</v>
      </c>
      <c r="H1" s="27" t="s">
        <v>62</v>
      </c>
      <c r="I1" s="27" t="s">
        <v>63</v>
      </c>
      <c r="J1" s="27" t="s">
        <v>64</v>
      </c>
      <c r="K1" s="27" t="s">
        <v>65</v>
      </c>
      <c r="L1" s="27" t="s">
        <v>66</v>
      </c>
      <c r="M1" s="27" t="s">
        <v>67</v>
      </c>
      <c r="N1" s="27" t="s">
        <v>68</v>
      </c>
      <c r="O1" s="27" t="s">
        <v>69</v>
      </c>
      <c r="P1" s="27" t="s">
        <v>70</v>
      </c>
      <c r="Q1" s="27" t="s">
        <v>71</v>
      </c>
      <c r="R1" s="29" t="s">
        <v>72</v>
      </c>
    </row>
    <row r="2" spans="1:18">
      <c r="A2" s="28" t="s">
        <v>29</v>
      </c>
      <c r="B2">
        <v>0</v>
      </c>
      <c r="C2" s="91">
        <v>47</v>
      </c>
      <c r="D2" s="91">
        <v>34.5</v>
      </c>
      <c r="E2" s="91">
        <v>0</v>
      </c>
      <c r="F2" s="91">
        <v>41</v>
      </c>
      <c r="G2" s="91">
        <v>37</v>
      </c>
      <c r="H2" s="91">
        <v>33.5</v>
      </c>
      <c r="I2" s="91">
        <v>39</v>
      </c>
      <c r="J2" s="91">
        <v>0</v>
      </c>
      <c r="K2" s="91">
        <v>0</v>
      </c>
      <c r="L2" s="91">
        <v>0</v>
      </c>
      <c r="M2" s="91">
        <v>0</v>
      </c>
      <c r="N2" s="91">
        <v>0</v>
      </c>
      <c r="O2" s="91">
        <v>0</v>
      </c>
      <c r="P2" s="91">
        <v>0</v>
      </c>
      <c r="Q2" s="91">
        <v>0</v>
      </c>
      <c r="R2" s="91">
        <v>232</v>
      </c>
    </row>
    <row r="3" spans="1:18">
      <c r="A3" s="28" t="s">
        <v>13</v>
      </c>
      <c r="B3">
        <v>0</v>
      </c>
      <c r="C3" s="91">
        <v>44</v>
      </c>
      <c r="D3" s="91">
        <v>44</v>
      </c>
      <c r="E3" s="91">
        <v>0</v>
      </c>
      <c r="F3" s="91">
        <v>46</v>
      </c>
      <c r="G3" s="91">
        <v>35</v>
      </c>
      <c r="H3" s="91">
        <v>46.5</v>
      </c>
      <c r="I3" s="91">
        <v>46.5</v>
      </c>
      <c r="J3" s="91">
        <v>0</v>
      </c>
      <c r="K3" s="91">
        <v>0</v>
      </c>
      <c r="L3" s="91">
        <v>0</v>
      </c>
      <c r="M3" s="91">
        <v>0</v>
      </c>
      <c r="N3" s="91">
        <v>0</v>
      </c>
      <c r="O3" s="91">
        <v>0</v>
      </c>
      <c r="P3" s="91">
        <v>0</v>
      </c>
      <c r="Q3" s="91">
        <v>0</v>
      </c>
      <c r="R3" s="91">
        <v>262</v>
      </c>
    </row>
    <row r="4" spans="1:18">
      <c r="A4" s="28" t="s">
        <v>44</v>
      </c>
      <c r="B4">
        <v>0</v>
      </c>
      <c r="C4" s="91">
        <v>36</v>
      </c>
      <c r="D4" s="91">
        <v>38.5</v>
      </c>
      <c r="E4" s="91">
        <v>0</v>
      </c>
      <c r="F4" s="91">
        <v>41</v>
      </c>
      <c r="G4" s="91">
        <v>40.5</v>
      </c>
      <c r="H4" s="91">
        <v>49</v>
      </c>
      <c r="I4" s="91">
        <v>41</v>
      </c>
      <c r="J4" s="91">
        <v>0</v>
      </c>
      <c r="K4" s="91">
        <v>0</v>
      </c>
      <c r="L4" s="91">
        <v>0</v>
      </c>
      <c r="M4" s="91">
        <v>0</v>
      </c>
      <c r="N4" s="91">
        <v>0</v>
      </c>
      <c r="O4" s="91">
        <v>0</v>
      </c>
      <c r="P4" s="91">
        <v>0</v>
      </c>
      <c r="Q4" s="91">
        <v>0</v>
      </c>
      <c r="R4" s="91">
        <v>246</v>
      </c>
    </row>
    <row r="5" spans="1:18">
      <c r="A5" s="28" t="s">
        <v>41</v>
      </c>
      <c r="B5">
        <v>0</v>
      </c>
      <c r="C5" s="91">
        <v>44</v>
      </c>
      <c r="D5" s="91">
        <v>44.5</v>
      </c>
      <c r="E5" s="91">
        <v>0</v>
      </c>
      <c r="F5" s="91">
        <v>47.5</v>
      </c>
      <c r="G5" s="91">
        <v>41</v>
      </c>
      <c r="H5" s="91">
        <v>42.5</v>
      </c>
      <c r="I5" s="91">
        <v>33.5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  <c r="O5" s="91">
        <v>0</v>
      </c>
      <c r="P5" s="91">
        <v>0</v>
      </c>
      <c r="Q5" s="91">
        <v>0</v>
      </c>
      <c r="R5" s="91">
        <v>253</v>
      </c>
    </row>
    <row r="6" spans="1:18">
      <c r="A6" s="28" t="s">
        <v>19</v>
      </c>
      <c r="B6">
        <v>0</v>
      </c>
      <c r="C6" s="91">
        <v>36</v>
      </c>
      <c r="D6" s="91">
        <v>42</v>
      </c>
      <c r="E6" s="91">
        <v>0</v>
      </c>
      <c r="F6" s="91">
        <v>39</v>
      </c>
      <c r="G6" s="91">
        <v>34.5</v>
      </c>
      <c r="H6" s="91">
        <v>43</v>
      </c>
      <c r="I6" s="91">
        <v>39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91">
        <v>233.5</v>
      </c>
    </row>
    <row r="7" spans="1:18">
      <c r="A7" s="28" t="s">
        <v>39</v>
      </c>
      <c r="B7">
        <v>0</v>
      </c>
      <c r="C7" s="91">
        <v>37</v>
      </c>
      <c r="D7" s="91">
        <v>38.5</v>
      </c>
      <c r="E7" s="91">
        <v>0</v>
      </c>
      <c r="F7" s="91">
        <v>34</v>
      </c>
      <c r="G7" s="91">
        <v>36</v>
      </c>
      <c r="H7" s="91">
        <v>31</v>
      </c>
      <c r="I7" s="91">
        <v>30.5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207</v>
      </c>
    </row>
    <row r="8" spans="1:18">
      <c r="A8" s="28" t="s">
        <v>26</v>
      </c>
      <c r="B8">
        <v>0</v>
      </c>
      <c r="C8" s="91">
        <v>43</v>
      </c>
      <c r="D8" s="91">
        <v>45.5</v>
      </c>
      <c r="E8" s="91">
        <v>0</v>
      </c>
      <c r="F8" s="91">
        <v>44.5</v>
      </c>
      <c r="G8" s="91">
        <v>45</v>
      </c>
      <c r="H8" s="91">
        <v>37</v>
      </c>
      <c r="I8" s="91">
        <v>44.5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259.5</v>
      </c>
    </row>
    <row r="9" spans="1:18">
      <c r="A9" s="28" t="s">
        <v>38</v>
      </c>
      <c r="B9">
        <v>0</v>
      </c>
      <c r="C9" s="91">
        <v>34</v>
      </c>
      <c r="D9" s="91">
        <v>36</v>
      </c>
      <c r="E9" s="91">
        <v>0</v>
      </c>
      <c r="F9" s="91">
        <v>35.5</v>
      </c>
      <c r="G9" s="91">
        <v>43</v>
      </c>
      <c r="H9" s="91">
        <v>41</v>
      </c>
      <c r="I9" s="91">
        <v>37.5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227</v>
      </c>
    </row>
    <row r="10" spans="1:18">
      <c r="A10" s="28" t="s">
        <v>37</v>
      </c>
      <c r="B10">
        <v>0</v>
      </c>
      <c r="C10" s="91">
        <v>43</v>
      </c>
      <c r="D10" s="91">
        <v>43</v>
      </c>
      <c r="E10" s="91">
        <v>0</v>
      </c>
      <c r="F10" s="91">
        <v>43.5</v>
      </c>
      <c r="G10" s="91">
        <v>37</v>
      </c>
      <c r="H10" s="91">
        <v>37.5</v>
      </c>
      <c r="I10" s="91">
        <v>40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244</v>
      </c>
    </row>
    <row r="11" spans="1:18">
      <c r="A11" s="28" t="s">
        <v>22</v>
      </c>
      <c r="B11">
        <v>0</v>
      </c>
      <c r="C11" s="91">
        <v>38</v>
      </c>
      <c r="D11" s="91">
        <v>36</v>
      </c>
      <c r="E11" s="91">
        <v>0</v>
      </c>
      <c r="F11" s="91">
        <v>32.5</v>
      </c>
      <c r="G11" s="91">
        <v>45.5</v>
      </c>
      <c r="H11" s="91">
        <v>35</v>
      </c>
      <c r="I11" s="91">
        <v>38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225</v>
      </c>
    </row>
    <row r="12" spans="1:18">
      <c r="A12" s="28" t="s">
        <v>17</v>
      </c>
      <c r="B12">
        <v>0</v>
      </c>
      <c r="C12" s="91">
        <v>42</v>
      </c>
      <c r="D12" s="91">
        <v>38</v>
      </c>
      <c r="E12" s="91">
        <v>0</v>
      </c>
      <c r="F12" s="91">
        <v>39</v>
      </c>
      <c r="G12" s="91">
        <v>45</v>
      </c>
      <c r="H12" s="91">
        <v>41.5</v>
      </c>
      <c r="I12" s="91">
        <v>38.5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244</v>
      </c>
    </row>
    <row r="13" spans="1:18">
      <c r="A13" s="28" t="s">
        <v>34</v>
      </c>
      <c r="B13">
        <v>0</v>
      </c>
      <c r="C13" s="91">
        <v>46</v>
      </c>
      <c r="D13" s="91">
        <v>37</v>
      </c>
      <c r="E13" s="91">
        <v>0</v>
      </c>
      <c r="F13" s="91">
        <v>37.5</v>
      </c>
      <c r="G13" s="91">
        <v>44</v>
      </c>
      <c r="H13" s="91">
        <v>40</v>
      </c>
      <c r="I13" s="91">
        <v>51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255.5</v>
      </c>
    </row>
    <row r="14" spans="1:18">
      <c r="A14" s="28" t="s">
        <v>48</v>
      </c>
      <c r="B14">
        <v>0</v>
      </c>
      <c r="C14" s="91">
        <v>34</v>
      </c>
      <c r="D14" s="91">
        <v>41.5</v>
      </c>
      <c r="E14" s="91">
        <v>0</v>
      </c>
      <c r="F14" s="91">
        <v>36</v>
      </c>
      <c r="G14" s="91">
        <v>34</v>
      </c>
      <c r="H14" s="91">
        <v>39</v>
      </c>
      <c r="I14" s="91">
        <v>41.5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226</v>
      </c>
    </row>
    <row r="15" spans="1:18">
      <c r="A15" s="28" t="s">
        <v>46</v>
      </c>
      <c r="B15">
        <v>0</v>
      </c>
      <c r="C15" s="91">
        <v>46</v>
      </c>
      <c r="D15" s="91">
        <v>35.5</v>
      </c>
      <c r="E15" s="91">
        <v>0</v>
      </c>
      <c r="F15" s="91">
        <v>34</v>
      </c>
      <c r="G15" s="91">
        <v>39.5</v>
      </c>
      <c r="H15" s="91">
        <v>40</v>
      </c>
      <c r="I15" s="91">
        <v>37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232</v>
      </c>
    </row>
    <row r="16" spans="1:18">
      <c r="A16" s="28" t="s">
        <v>30</v>
      </c>
      <c r="B16">
        <v>0</v>
      </c>
      <c r="C16" s="91">
        <v>33</v>
      </c>
      <c r="D16" s="91">
        <v>37.5</v>
      </c>
      <c r="E16" s="91">
        <v>0</v>
      </c>
      <c r="F16" s="91">
        <v>36.5</v>
      </c>
      <c r="G16" s="91">
        <v>35</v>
      </c>
      <c r="H16" s="91">
        <v>45</v>
      </c>
      <c r="I16" s="91">
        <v>29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216</v>
      </c>
    </row>
    <row r="17" spans="1:18">
      <c r="A17" s="28" t="s">
        <v>28</v>
      </c>
      <c r="B17">
        <v>0</v>
      </c>
      <c r="C17" s="91">
        <v>37</v>
      </c>
      <c r="D17" s="91">
        <v>42.5</v>
      </c>
      <c r="E17" s="91">
        <v>0</v>
      </c>
      <c r="F17" s="91">
        <v>42.5</v>
      </c>
      <c r="G17" s="91">
        <v>43</v>
      </c>
      <c r="H17" s="91">
        <v>33.5</v>
      </c>
      <c r="I17" s="91">
        <v>40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238.5</v>
      </c>
    </row>
    <row r="18" spans="1:18">
      <c r="A18" t="s">
        <v>73</v>
      </c>
      <c r="B18">
        <v>0</v>
      </c>
      <c r="C18">
        <v>640</v>
      </c>
      <c r="D18">
        <v>634</v>
      </c>
      <c r="E18">
        <v>0</v>
      </c>
      <c r="F18">
        <v>630</v>
      </c>
      <c r="G18">
        <v>635</v>
      </c>
      <c r="H18">
        <v>636</v>
      </c>
      <c r="I18">
        <v>626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72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opLeftCell="K1" workbookViewId="0">
      <selection activeCell="V1" sqref="V1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9.140625" style="37"/>
    <col min="25" max="25" width="3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16384" width="9.140625" style="37"/>
  </cols>
  <sheetData>
    <row r="1" spans="1:48" s="26" customFormat="1">
      <c r="A1" s="26" t="s">
        <v>74</v>
      </c>
      <c r="C1" s="38"/>
      <c r="D1" s="26" t="s">
        <v>75</v>
      </c>
      <c r="F1" s="38"/>
      <c r="G1" s="26" t="s">
        <v>76</v>
      </c>
      <c r="I1" s="38"/>
      <c r="J1" s="26" t="s">
        <v>77</v>
      </c>
      <c r="L1" s="38"/>
      <c r="M1" s="26" t="s">
        <v>78</v>
      </c>
      <c r="O1" s="38"/>
      <c r="P1" s="26" t="s">
        <v>79</v>
      </c>
      <c r="R1" s="38"/>
      <c r="S1" s="26" t="s">
        <v>80</v>
      </c>
      <c r="U1" s="38"/>
      <c r="V1" s="26" t="s">
        <v>81</v>
      </c>
      <c r="Y1" s="38"/>
      <c r="Z1" s="26" t="s">
        <v>82</v>
      </c>
      <c r="AB1" s="38"/>
      <c r="AC1" s="26" t="s">
        <v>83</v>
      </c>
      <c r="AE1" s="38"/>
      <c r="AF1" s="26" t="s">
        <v>84</v>
      </c>
      <c r="AH1" s="38"/>
      <c r="AI1" s="26" t="s">
        <v>85</v>
      </c>
      <c r="AK1" s="38"/>
      <c r="AL1" s="26" t="s">
        <v>86</v>
      </c>
      <c r="AN1" s="38"/>
      <c r="AO1" s="26" t="s">
        <v>87</v>
      </c>
      <c r="AQ1" s="38"/>
      <c r="AR1" s="26" t="s">
        <v>88</v>
      </c>
      <c r="AT1" s="38"/>
      <c r="AU1" s="26" t="s">
        <v>89</v>
      </c>
    </row>
    <row r="2" spans="1:48" s="26" customFormat="1">
      <c r="A2" s="36">
        <v>42851</v>
      </c>
      <c r="C2" s="38"/>
      <c r="D2" s="36">
        <v>42858</v>
      </c>
      <c r="F2" s="38"/>
      <c r="G2" s="36">
        <v>42865</v>
      </c>
      <c r="I2" s="38"/>
      <c r="J2" s="36">
        <v>42872</v>
      </c>
      <c r="L2" s="38"/>
      <c r="M2" s="36">
        <v>42879</v>
      </c>
      <c r="O2" s="38"/>
      <c r="P2" s="36">
        <v>42886</v>
      </c>
      <c r="R2" s="38"/>
      <c r="S2" s="36">
        <v>42893</v>
      </c>
      <c r="U2" s="38"/>
      <c r="V2" s="36">
        <v>42900</v>
      </c>
      <c r="Y2" s="38"/>
      <c r="Z2" s="36">
        <v>42907</v>
      </c>
      <c r="AB2" s="38"/>
      <c r="AC2" s="36">
        <v>42914</v>
      </c>
      <c r="AE2" s="38"/>
      <c r="AF2" s="36">
        <v>42928</v>
      </c>
      <c r="AH2" s="38"/>
      <c r="AI2" s="36">
        <v>42935</v>
      </c>
      <c r="AK2" s="38"/>
      <c r="AL2" s="36">
        <v>42942</v>
      </c>
      <c r="AN2" s="38"/>
      <c r="AO2" s="36">
        <v>42949</v>
      </c>
      <c r="AQ2" s="38"/>
      <c r="AR2" s="36">
        <v>42956</v>
      </c>
      <c r="AT2" s="38"/>
      <c r="AU2" s="36">
        <v>42963</v>
      </c>
    </row>
    <row r="3" spans="1:48" s="26" customFormat="1">
      <c r="A3" s="26" t="s">
        <v>90</v>
      </c>
      <c r="C3" s="38"/>
      <c r="D3" s="26" t="s">
        <v>91</v>
      </c>
      <c r="F3" s="38"/>
      <c r="G3" s="26" t="s">
        <v>91</v>
      </c>
      <c r="I3" s="38"/>
      <c r="J3" s="26" t="s">
        <v>92</v>
      </c>
      <c r="L3" s="38"/>
      <c r="M3" s="26" t="s">
        <v>93</v>
      </c>
      <c r="O3" s="38"/>
      <c r="P3" s="26" t="s">
        <v>91</v>
      </c>
      <c r="R3" s="38"/>
      <c r="S3" s="26" t="s">
        <v>92</v>
      </c>
      <c r="U3" s="38"/>
      <c r="V3" s="26" t="s">
        <v>93</v>
      </c>
      <c r="Y3" s="38"/>
      <c r="Z3" s="26" t="s">
        <v>90</v>
      </c>
      <c r="AB3" s="38"/>
      <c r="AC3" s="26" t="s">
        <v>92</v>
      </c>
      <c r="AE3" s="38"/>
      <c r="AF3" s="26" t="s">
        <v>90</v>
      </c>
      <c r="AH3" s="38"/>
      <c r="AI3" s="26" t="s">
        <v>90</v>
      </c>
      <c r="AK3" s="38"/>
      <c r="AL3" s="26" t="s">
        <v>91</v>
      </c>
      <c r="AN3" s="38"/>
      <c r="AO3" s="26" t="s">
        <v>92</v>
      </c>
      <c r="AQ3" s="38"/>
      <c r="AR3" s="26" t="s">
        <v>91</v>
      </c>
      <c r="AT3" s="38"/>
      <c r="AU3" s="26" t="s">
        <v>91</v>
      </c>
    </row>
    <row r="4" spans="1:48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U4" s="39"/>
      <c r="W4" s="35" t="s">
        <v>3</v>
      </c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K4" s="39"/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</row>
    <row r="5" spans="1:48" s="35" customFormat="1">
      <c r="A5" s="35" t="s">
        <v>22</v>
      </c>
      <c r="B5" s="35">
        <f>VLOOKUP(A5,'Weekly Pts Breakdown'!A:Q,2,FALSE)</f>
        <v>0</v>
      </c>
      <c r="C5" s="39"/>
      <c r="D5" s="35" t="s">
        <v>22</v>
      </c>
      <c r="E5" s="35">
        <f>VLOOKUP(D5,PTS,3,FALSE)</f>
        <v>38</v>
      </c>
      <c r="F5" s="39" t="s">
        <v>5</v>
      </c>
      <c r="G5" s="35" t="s">
        <v>22</v>
      </c>
      <c r="H5" s="35">
        <f>VLOOKUP(G5,PTS,4,FALSE)</f>
        <v>36</v>
      </c>
      <c r="I5" s="39" t="s">
        <v>5</v>
      </c>
      <c r="J5" s="35" t="s">
        <v>22</v>
      </c>
      <c r="K5" s="35">
        <f>VLOOKUP(J5,PTS,5,FALSE)</f>
        <v>0</v>
      </c>
      <c r="L5" s="39"/>
      <c r="M5" s="35" t="s">
        <v>22</v>
      </c>
      <c r="N5" s="35">
        <f>VLOOKUP(M5,PTS,6,FALSE)</f>
        <v>32.5</v>
      </c>
      <c r="O5" s="39" t="s">
        <v>5</v>
      </c>
      <c r="P5" s="35" t="s">
        <v>22</v>
      </c>
      <c r="Q5" s="35">
        <f>VLOOKUP(P5,PTS,7,FALSE)</f>
        <v>45.5</v>
      </c>
      <c r="R5" s="39" t="s">
        <v>4</v>
      </c>
      <c r="S5" s="35" t="s">
        <v>22</v>
      </c>
      <c r="T5" s="35">
        <f>VLOOKUP(S5,PTS,8,FALSE)</f>
        <v>35</v>
      </c>
      <c r="U5" s="39" t="s">
        <v>5</v>
      </c>
      <c r="V5" s="35" t="s">
        <v>22</v>
      </c>
      <c r="W5" s="35">
        <f>VLOOKUP(V5,PTS,9,FALSE)</f>
        <v>38</v>
      </c>
      <c r="X5" s="35" t="s">
        <v>4</v>
      </c>
      <c r="Y5" s="39"/>
      <c r="Z5" s="35" t="s">
        <v>22</v>
      </c>
      <c r="AA5" s="35">
        <f>VLOOKUP(Z5,PTS,10,FALSE)</f>
        <v>0</v>
      </c>
      <c r="AB5" s="39"/>
      <c r="AC5" s="35" t="s">
        <v>22</v>
      </c>
      <c r="AD5" s="35">
        <f>VLOOKUP(AC5,PTS,11,FALSE)</f>
        <v>0</v>
      </c>
      <c r="AE5" s="39"/>
      <c r="AF5" s="35" t="s">
        <v>22</v>
      </c>
      <c r="AG5" s="35">
        <f>VLOOKUP(AF5,PTS,12,FALSE)</f>
        <v>0</v>
      </c>
      <c r="AH5" s="39"/>
      <c r="AI5" s="35" t="s">
        <v>22</v>
      </c>
      <c r="AJ5" s="35">
        <f>VLOOKUP(AI5,PTS,13,FALSE)</f>
        <v>0</v>
      </c>
      <c r="AK5" s="39"/>
      <c r="AL5" s="35" t="s">
        <v>22</v>
      </c>
      <c r="AM5" s="35">
        <f>VLOOKUP(AL5,PTS,14,FALSE)</f>
        <v>0</v>
      </c>
      <c r="AN5" s="39"/>
      <c r="AO5" s="35" t="s">
        <v>22</v>
      </c>
      <c r="AP5" s="35">
        <f>VLOOKUP(AO5,PTS,15,FALSE)</f>
        <v>0</v>
      </c>
      <c r="AQ5" s="39"/>
      <c r="AR5" s="35" t="s">
        <v>22</v>
      </c>
      <c r="AS5" s="35">
        <f>VLOOKUP(AR5,PTS,16,FALSE)</f>
        <v>0</v>
      </c>
      <c r="AT5" s="39"/>
      <c r="AU5" s="35" t="s">
        <v>22</v>
      </c>
      <c r="AV5" s="35">
        <f>VLOOKUP(AU5,PTS,17,FALSE)</f>
        <v>0</v>
      </c>
    </row>
    <row r="6" spans="1:48" s="35" customFormat="1">
      <c r="A6" s="35" t="s">
        <v>39</v>
      </c>
      <c r="B6" s="35">
        <f>VLOOKUP(A6,'Weekly Pts Breakdown'!A:Q,2,FALSE)</f>
        <v>0</v>
      </c>
      <c r="C6" s="39"/>
      <c r="D6" s="35" t="s">
        <v>17</v>
      </c>
      <c r="E6" s="35">
        <f>VLOOKUP(D6,PTS,3,FALSE)</f>
        <v>42</v>
      </c>
      <c r="F6" s="39" t="s">
        <v>4</v>
      </c>
      <c r="G6" s="35" t="s">
        <v>13</v>
      </c>
      <c r="H6" s="35">
        <f>VLOOKUP(G6,PTS,4,FALSE)</f>
        <v>44</v>
      </c>
      <c r="I6" s="39" t="s">
        <v>4</v>
      </c>
      <c r="J6" s="35" t="s">
        <v>26</v>
      </c>
      <c r="K6" s="35">
        <f>VLOOKUP(J6,PTS,5,FALSE)</f>
        <v>0</v>
      </c>
      <c r="L6" s="39"/>
      <c r="M6" s="35" t="s">
        <v>41</v>
      </c>
      <c r="N6" s="35">
        <f>VLOOKUP(M6,PTS,6,FALSE)</f>
        <v>47.5</v>
      </c>
      <c r="O6" s="39" t="s">
        <v>4</v>
      </c>
      <c r="P6" s="35" t="s">
        <v>19</v>
      </c>
      <c r="Q6" s="35">
        <f>VLOOKUP(P6,PTS,7,FALSE)</f>
        <v>34.5</v>
      </c>
      <c r="R6" s="39" t="s">
        <v>5</v>
      </c>
      <c r="S6" s="35" t="s">
        <v>30</v>
      </c>
      <c r="T6" s="35">
        <f>VLOOKUP(S6,PTS,8,FALSE)</f>
        <v>45</v>
      </c>
      <c r="U6" s="39" t="s">
        <v>4</v>
      </c>
      <c r="V6" s="35" t="s">
        <v>46</v>
      </c>
      <c r="W6" s="35">
        <f>VLOOKUP(V6,PTS,9,FALSE)</f>
        <v>37</v>
      </c>
      <c r="X6" s="35" t="s">
        <v>5</v>
      </c>
      <c r="Y6" s="39"/>
      <c r="Z6" s="35" t="s">
        <v>37</v>
      </c>
      <c r="AA6" s="35">
        <f>VLOOKUP(Z6,PTS,10,FALSE)</f>
        <v>0</v>
      </c>
      <c r="AB6" s="39"/>
      <c r="AC6" s="35" t="s">
        <v>28</v>
      </c>
      <c r="AD6" s="35">
        <f>VLOOKUP(AC6,PTS,11,FALSE)</f>
        <v>0</v>
      </c>
      <c r="AE6" s="39"/>
      <c r="AF6" s="35" t="s">
        <v>34</v>
      </c>
      <c r="AG6" s="35">
        <f>VLOOKUP(AF6,PTS,12,FALSE)</f>
        <v>0</v>
      </c>
      <c r="AH6" s="39"/>
      <c r="AI6" s="35" t="s">
        <v>38</v>
      </c>
      <c r="AJ6" s="35">
        <f>VLOOKUP(AI6,PTS,13,FALSE)</f>
        <v>0</v>
      </c>
      <c r="AK6" s="39"/>
      <c r="AL6" s="35" t="s">
        <v>13</v>
      </c>
      <c r="AM6" s="35">
        <f>VLOOKUP(AL6,PTS,14,FALSE)</f>
        <v>0</v>
      </c>
      <c r="AN6" s="39"/>
      <c r="AO6" s="35" t="s">
        <v>29</v>
      </c>
      <c r="AP6" s="35">
        <f>VLOOKUP(AO6,PTS,15,FALSE)</f>
        <v>0</v>
      </c>
      <c r="AQ6" s="39"/>
      <c r="AR6" s="35" t="s">
        <v>19</v>
      </c>
      <c r="AS6" s="35">
        <f>VLOOKUP(AR6,PTS,16,FALSE)</f>
        <v>0</v>
      </c>
      <c r="AT6" s="39"/>
      <c r="AU6" s="35" t="s">
        <v>17</v>
      </c>
      <c r="AV6" s="35">
        <f>VLOOKUP(AU6,PTS,17,FALSE)</f>
        <v>0</v>
      </c>
    </row>
    <row r="7" spans="1:48" s="35" customFormat="1" ht="9" customHeight="1">
      <c r="C7" s="39"/>
      <c r="F7" s="39"/>
      <c r="I7" s="39"/>
      <c r="L7" s="39"/>
      <c r="O7" s="39"/>
      <c r="R7" s="39"/>
      <c r="U7" s="39"/>
      <c r="Y7" s="39"/>
      <c r="AB7" s="39"/>
      <c r="AE7" s="39"/>
      <c r="AH7" s="39"/>
      <c r="AK7" s="39"/>
      <c r="AN7" s="39"/>
      <c r="AQ7" s="39"/>
      <c r="AT7" s="39"/>
    </row>
    <row r="8" spans="1:48" s="35" customFormat="1">
      <c r="A8" s="35" t="s">
        <v>17</v>
      </c>
      <c r="B8" s="35">
        <f>VLOOKUP(A8,'Weekly Pts Breakdown'!A:Q,2,FALSE)</f>
        <v>0</v>
      </c>
      <c r="C8" s="39"/>
      <c r="D8" s="35" t="s">
        <v>19</v>
      </c>
      <c r="E8" s="35">
        <f>VLOOKUP(D8,PTS,3,FALSE)</f>
        <v>36</v>
      </c>
      <c r="F8" s="39" t="s">
        <v>5</v>
      </c>
      <c r="G8" s="35" t="s">
        <v>17</v>
      </c>
      <c r="H8" s="35">
        <f>VLOOKUP(G8,PTS,4,FALSE)</f>
        <v>38</v>
      </c>
      <c r="I8" s="39" t="s">
        <v>5</v>
      </c>
      <c r="J8" s="35" t="s">
        <v>17</v>
      </c>
      <c r="K8" s="35">
        <f>VLOOKUP(J8,PTS,5,FALSE)</f>
        <v>0</v>
      </c>
      <c r="L8" s="39"/>
      <c r="M8" s="35" t="s">
        <v>17</v>
      </c>
      <c r="N8" s="35">
        <f>VLOOKUP(M8,PTS,6,FALSE)</f>
        <v>39</v>
      </c>
      <c r="O8" s="39" t="s">
        <v>5</v>
      </c>
      <c r="P8" s="35" t="s">
        <v>17</v>
      </c>
      <c r="Q8" s="35">
        <f>VLOOKUP(P8,PTS,7,FALSE)</f>
        <v>45</v>
      </c>
      <c r="R8" s="39" t="s">
        <v>4</v>
      </c>
      <c r="S8" s="35" t="s">
        <v>17</v>
      </c>
      <c r="T8" s="35">
        <f>VLOOKUP(S8,PTS,8,FALSE)</f>
        <v>41.5</v>
      </c>
      <c r="U8" s="39" t="s">
        <v>4</v>
      </c>
      <c r="V8" s="35" t="s">
        <v>17</v>
      </c>
      <c r="W8" s="35">
        <f>VLOOKUP(V8,PTS,9,FALSE)</f>
        <v>38.5</v>
      </c>
      <c r="X8" s="35" t="s">
        <v>5</v>
      </c>
      <c r="Y8" s="39"/>
      <c r="Z8" s="35" t="s">
        <v>17</v>
      </c>
      <c r="AA8" s="35">
        <f>VLOOKUP(Z8,PTS,10,FALSE)</f>
        <v>0</v>
      </c>
      <c r="AB8" s="39"/>
      <c r="AC8" s="35" t="s">
        <v>17</v>
      </c>
      <c r="AD8" s="35">
        <f>VLOOKUP(AC8,PTS,11,FALSE)</f>
        <v>0</v>
      </c>
      <c r="AE8" s="39"/>
      <c r="AF8" s="35" t="s">
        <v>17</v>
      </c>
      <c r="AG8" s="35">
        <f>VLOOKUP(AF8,PTS,12,FALSE)</f>
        <v>0</v>
      </c>
      <c r="AH8" s="39"/>
      <c r="AI8" s="35" t="s">
        <v>17</v>
      </c>
      <c r="AJ8" s="35">
        <f>VLOOKUP(AI8,PTS,13,FALSE)</f>
        <v>0</v>
      </c>
      <c r="AK8" s="39"/>
      <c r="AL8" s="35" t="s">
        <v>17</v>
      </c>
      <c r="AM8" s="35">
        <f>VLOOKUP(AL8,PTS,14,FALSE)</f>
        <v>0</v>
      </c>
      <c r="AN8" s="39"/>
      <c r="AO8" s="35" t="s">
        <v>17</v>
      </c>
      <c r="AP8" s="35">
        <f>VLOOKUP(AO8,PTS,15,FALSE)</f>
        <v>0</v>
      </c>
      <c r="AQ8" s="39"/>
      <c r="AR8" s="35" t="s">
        <v>17</v>
      </c>
      <c r="AS8" s="35">
        <f>VLOOKUP(AR8,PTS,16,FALSE)</f>
        <v>0</v>
      </c>
      <c r="AT8" s="39"/>
      <c r="AU8" s="35" t="s">
        <v>19</v>
      </c>
      <c r="AV8" s="35">
        <f>VLOOKUP(AU8,PTS,17,FALSE)</f>
        <v>0</v>
      </c>
    </row>
    <row r="9" spans="1:48" s="35" customFormat="1">
      <c r="A9" s="35" t="s">
        <v>37</v>
      </c>
      <c r="B9" s="35">
        <f>VLOOKUP(A9,'Weekly Pts Breakdown'!A:Q,2,FALSE)</f>
        <v>0</v>
      </c>
      <c r="C9" s="39"/>
      <c r="D9" s="35" t="s">
        <v>13</v>
      </c>
      <c r="E9" s="35">
        <f>VLOOKUP(D9,PTS,3,FALSE)</f>
        <v>44</v>
      </c>
      <c r="F9" s="39" t="s">
        <v>4</v>
      </c>
      <c r="G9" s="35" t="s">
        <v>19</v>
      </c>
      <c r="H9" s="35">
        <f>VLOOKUP(G9,PTS,4,FALSE)</f>
        <v>42</v>
      </c>
      <c r="I9" s="39" t="s">
        <v>4</v>
      </c>
      <c r="J9" s="35" t="s">
        <v>28</v>
      </c>
      <c r="K9" s="35">
        <f>VLOOKUP(J9,PTS,5,FALSE)</f>
        <v>0</v>
      </c>
      <c r="L9" s="39"/>
      <c r="M9" s="35" t="s">
        <v>44</v>
      </c>
      <c r="N9" s="35">
        <f>VLOOKUP(M9,PTS,6,FALSE)</f>
        <v>41</v>
      </c>
      <c r="O9" s="39" t="s">
        <v>4</v>
      </c>
      <c r="P9" s="35" t="s">
        <v>13</v>
      </c>
      <c r="Q9" s="35">
        <f>VLOOKUP(P9,PTS,7,FALSE)</f>
        <v>35</v>
      </c>
      <c r="R9" s="39" t="s">
        <v>5</v>
      </c>
      <c r="S9" s="35" t="s">
        <v>29</v>
      </c>
      <c r="T9" s="35">
        <f>VLOOKUP(S9,PTS,8,FALSE)</f>
        <v>33.5</v>
      </c>
      <c r="U9" s="39" t="s">
        <v>5</v>
      </c>
      <c r="V9" s="35" t="s">
        <v>48</v>
      </c>
      <c r="W9" s="35">
        <f>VLOOKUP(V9,PTS,9,FALSE)</f>
        <v>41.5</v>
      </c>
      <c r="X9" s="35" t="s">
        <v>4</v>
      </c>
      <c r="Y9" s="39"/>
      <c r="Z9" s="35" t="s">
        <v>34</v>
      </c>
      <c r="AA9" s="35">
        <f>VLOOKUP(Z9,PTS,10,FALSE)</f>
        <v>0</v>
      </c>
      <c r="AB9" s="39"/>
      <c r="AC9" s="35" t="s">
        <v>26</v>
      </c>
      <c r="AD9" s="35">
        <f>VLOOKUP(AC9,PTS,11,FALSE)</f>
        <v>0</v>
      </c>
      <c r="AE9" s="39"/>
      <c r="AF9" s="35" t="s">
        <v>38</v>
      </c>
      <c r="AG9" s="35">
        <f>VLOOKUP(AF9,PTS,12,FALSE)</f>
        <v>0</v>
      </c>
      <c r="AH9" s="39"/>
      <c r="AI9" s="35" t="s">
        <v>39</v>
      </c>
      <c r="AJ9" s="35">
        <f>VLOOKUP(AI9,PTS,13,FALSE)</f>
        <v>0</v>
      </c>
      <c r="AK9" s="39"/>
      <c r="AL9" s="35" t="s">
        <v>19</v>
      </c>
      <c r="AM9" s="35">
        <f>VLOOKUP(AL9,PTS,14,FALSE)</f>
        <v>0</v>
      </c>
      <c r="AN9" s="39"/>
      <c r="AO9" s="35" t="s">
        <v>30</v>
      </c>
      <c r="AP9" s="35">
        <f>VLOOKUP(AO9,PTS,15,FALSE)</f>
        <v>0</v>
      </c>
      <c r="AQ9" s="39"/>
      <c r="AR9" s="35" t="s">
        <v>13</v>
      </c>
      <c r="AS9" s="35">
        <f>VLOOKUP(AR9,PTS,16,FALSE)</f>
        <v>0</v>
      </c>
      <c r="AT9" s="39"/>
      <c r="AU9" s="35" t="s">
        <v>13</v>
      </c>
      <c r="AV9" s="35">
        <f>VLOOKUP(AU9,PTS,17,FALSE)</f>
        <v>0</v>
      </c>
    </row>
    <row r="10" spans="1:48" s="35" customFormat="1" ht="9" customHeight="1">
      <c r="C10" s="39"/>
      <c r="F10" s="39"/>
      <c r="I10" s="39"/>
      <c r="L10" s="39"/>
      <c r="O10" s="39"/>
      <c r="R10" s="39"/>
      <c r="U10" s="39"/>
      <c r="Y10" s="39"/>
      <c r="AB10" s="39"/>
      <c r="AE10" s="39"/>
      <c r="AH10" s="39"/>
      <c r="AK10" s="39"/>
      <c r="AN10" s="39"/>
      <c r="AQ10" s="39"/>
      <c r="AT10" s="39"/>
    </row>
    <row r="11" spans="1:48" s="35" customFormat="1">
      <c r="A11" s="35" t="s">
        <v>19</v>
      </c>
      <c r="B11" s="35">
        <f>VLOOKUP(A11,'Weekly Pts Breakdown'!A:Q,2,FALSE)</f>
        <v>0</v>
      </c>
      <c r="C11" s="39"/>
      <c r="D11" s="35" t="s">
        <v>29</v>
      </c>
      <c r="E11" s="35">
        <f>VLOOKUP(D11,PTS,3,FALSE)</f>
        <v>47</v>
      </c>
      <c r="F11" s="39" t="s">
        <v>4</v>
      </c>
      <c r="G11" s="35" t="s">
        <v>29</v>
      </c>
      <c r="H11" s="35">
        <f>VLOOKUP(G11,PTS,4,FALSE)</f>
        <v>34.5</v>
      </c>
      <c r="I11" s="39" t="s">
        <v>5</v>
      </c>
      <c r="J11" s="35" t="s">
        <v>19</v>
      </c>
      <c r="K11" s="35">
        <f>VLOOKUP(J11,PTS,5,FALSE)</f>
        <v>0</v>
      </c>
      <c r="L11" s="39"/>
      <c r="M11" s="35" t="s">
        <v>19</v>
      </c>
      <c r="N11" s="35">
        <f>VLOOKUP(M11,PTS,6,FALSE)</f>
        <v>39</v>
      </c>
      <c r="O11" s="39" t="s">
        <v>4</v>
      </c>
      <c r="P11" s="35" t="s">
        <v>29</v>
      </c>
      <c r="Q11" s="35">
        <f>VLOOKUP(P11,PTS,7,FALSE)</f>
        <v>37</v>
      </c>
      <c r="R11" s="39" t="s">
        <v>5</v>
      </c>
      <c r="S11" s="35" t="s">
        <v>19</v>
      </c>
      <c r="T11" s="35">
        <f>VLOOKUP(S11,PTS,8,FALSE)</f>
        <v>43</v>
      </c>
      <c r="U11" s="39" t="s">
        <v>4</v>
      </c>
      <c r="V11" s="35" t="s">
        <v>19</v>
      </c>
      <c r="W11" s="35">
        <f>VLOOKUP(V11,PTS,9,FALSE)</f>
        <v>39</v>
      </c>
      <c r="X11" s="35" t="s">
        <v>5</v>
      </c>
      <c r="Y11" s="39"/>
      <c r="Z11" s="35" t="s">
        <v>19</v>
      </c>
      <c r="AA11" s="35">
        <f>VLOOKUP(Z11,PTS,10,FALSE)</f>
        <v>0</v>
      </c>
      <c r="AB11" s="39"/>
      <c r="AC11" s="35" t="s">
        <v>19</v>
      </c>
      <c r="AD11" s="35">
        <f>VLOOKUP(AC11,PTS,11,FALSE)</f>
        <v>0</v>
      </c>
      <c r="AE11" s="39"/>
      <c r="AF11" s="35" t="s">
        <v>19</v>
      </c>
      <c r="AG11" s="35">
        <f>VLOOKUP(AF11,PTS,12,FALSE)</f>
        <v>0</v>
      </c>
      <c r="AH11" s="39"/>
      <c r="AI11" s="35" t="s">
        <v>19</v>
      </c>
      <c r="AJ11" s="35">
        <f>VLOOKUP(AI11,PTS,13,FALSE)</f>
        <v>0</v>
      </c>
      <c r="AK11" s="39"/>
      <c r="AL11" s="35" t="s">
        <v>29</v>
      </c>
      <c r="AM11" s="35">
        <f>VLOOKUP(AL11,PTS,14,FALSE)</f>
        <v>0</v>
      </c>
      <c r="AN11" s="39"/>
      <c r="AO11" s="35" t="s">
        <v>19</v>
      </c>
      <c r="AP11" s="35">
        <f>VLOOKUP(AO11,PTS,15,FALSE)</f>
        <v>0</v>
      </c>
      <c r="AQ11" s="39"/>
      <c r="AR11" s="35" t="s">
        <v>29</v>
      </c>
      <c r="AS11" s="35">
        <f>VLOOKUP(AR11,PTS,16,FALSE)</f>
        <v>0</v>
      </c>
      <c r="AT11" s="39"/>
      <c r="AU11" s="35" t="s">
        <v>29</v>
      </c>
      <c r="AV11" s="35">
        <f>VLOOKUP(AU11,PTS,17,FALSE)</f>
        <v>0</v>
      </c>
    </row>
    <row r="12" spans="1:48" s="35" customFormat="1">
      <c r="A12" s="35" t="s">
        <v>34</v>
      </c>
      <c r="B12" s="35">
        <f>VLOOKUP(A12,'Weekly Pts Breakdown'!A:Q,2,FALSE)</f>
        <v>0</v>
      </c>
      <c r="C12" s="39"/>
      <c r="D12" s="35" t="s">
        <v>30</v>
      </c>
      <c r="E12" s="35">
        <f>VLOOKUP(D12,PTS,3,FALSE)</f>
        <v>33</v>
      </c>
      <c r="F12" s="39" t="s">
        <v>5</v>
      </c>
      <c r="G12" s="35" t="s">
        <v>26</v>
      </c>
      <c r="H12" s="35">
        <f>VLOOKUP(G12,PTS,4,FALSE)</f>
        <v>45.5</v>
      </c>
      <c r="I12" s="39" t="s">
        <v>4</v>
      </c>
      <c r="J12" s="35" t="s">
        <v>30</v>
      </c>
      <c r="K12" s="35">
        <f>VLOOKUP(J12,PTS,5,FALSE)</f>
        <v>0</v>
      </c>
      <c r="L12" s="39"/>
      <c r="M12" s="35" t="s">
        <v>48</v>
      </c>
      <c r="N12" s="35">
        <f>VLOOKUP(M12,PTS,6,FALSE)</f>
        <v>36</v>
      </c>
      <c r="O12" s="39" t="s">
        <v>5</v>
      </c>
      <c r="P12" s="35" t="s">
        <v>28</v>
      </c>
      <c r="Q12" s="35">
        <f>VLOOKUP(P12,PTS,7,FALSE)</f>
        <v>43</v>
      </c>
      <c r="R12" s="39" t="s">
        <v>4</v>
      </c>
      <c r="S12" s="35" t="s">
        <v>26</v>
      </c>
      <c r="T12" s="35">
        <f>VLOOKUP(S12,PTS,8,FALSE)</f>
        <v>37</v>
      </c>
      <c r="U12" s="39" t="s">
        <v>5</v>
      </c>
      <c r="V12" s="35" t="s">
        <v>44</v>
      </c>
      <c r="W12" s="35">
        <f>VLOOKUP(V12,PTS,9,FALSE)</f>
        <v>41</v>
      </c>
      <c r="X12" s="35" t="s">
        <v>4</v>
      </c>
      <c r="Y12" s="39"/>
      <c r="Z12" s="35" t="s">
        <v>38</v>
      </c>
      <c r="AA12" s="35">
        <f>VLOOKUP(Z12,PTS,10,FALSE)</f>
        <v>0</v>
      </c>
      <c r="AB12" s="39"/>
      <c r="AC12" s="35" t="s">
        <v>29</v>
      </c>
      <c r="AD12" s="35">
        <f>VLOOKUP(AC12,PTS,11,FALSE)</f>
        <v>0</v>
      </c>
      <c r="AE12" s="39"/>
      <c r="AF12" s="35" t="s">
        <v>39</v>
      </c>
      <c r="AG12" s="35">
        <f>VLOOKUP(AF12,PTS,12,FALSE)</f>
        <v>0</v>
      </c>
      <c r="AH12" s="39"/>
      <c r="AI12" s="35" t="s">
        <v>37</v>
      </c>
      <c r="AJ12" s="35">
        <f>VLOOKUP(AI12,PTS,13,FALSE)</f>
        <v>0</v>
      </c>
      <c r="AK12" s="39"/>
      <c r="AL12" s="35" t="s">
        <v>26</v>
      </c>
      <c r="AM12" s="35">
        <f>VLOOKUP(AL12,PTS,14,FALSE)</f>
        <v>0</v>
      </c>
      <c r="AN12" s="39"/>
      <c r="AO12" s="35" t="s">
        <v>28</v>
      </c>
      <c r="AP12" s="35">
        <f>VLOOKUP(AO12,PTS,15,FALSE)</f>
        <v>0</v>
      </c>
      <c r="AQ12" s="39"/>
      <c r="AR12" s="35" t="s">
        <v>28</v>
      </c>
      <c r="AS12" s="35">
        <f>VLOOKUP(AR12,PTS,16,FALSE)</f>
        <v>0</v>
      </c>
      <c r="AT12" s="39"/>
      <c r="AU12" s="35" t="s">
        <v>30</v>
      </c>
      <c r="AV12" s="35">
        <f>VLOOKUP(AU12,PTS,17,FALSE)</f>
        <v>0</v>
      </c>
    </row>
    <row r="13" spans="1:48" s="35" customFormat="1" ht="9" customHeight="1">
      <c r="C13" s="39"/>
      <c r="F13" s="39"/>
      <c r="I13" s="39"/>
      <c r="L13" s="39"/>
      <c r="O13" s="39"/>
      <c r="R13" s="39"/>
      <c r="U13" s="39"/>
      <c r="Y13" s="39"/>
      <c r="AB13" s="39"/>
      <c r="AE13" s="39"/>
      <c r="AH13" s="39"/>
      <c r="AK13" s="39"/>
      <c r="AN13" s="39"/>
      <c r="AQ13" s="39"/>
      <c r="AT13" s="39"/>
    </row>
    <row r="14" spans="1:48" s="35" customFormat="1">
      <c r="A14" s="35" t="s">
        <v>13</v>
      </c>
      <c r="B14" s="35">
        <f>VLOOKUP(A14,'Weekly Pts Breakdown'!A:Q,2,FALSE)</f>
        <v>0</v>
      </c>
      <c r="C14" s="39"/>
      <c r="D14" s="35" t="s">
        <v>28</v>
      </c>
      <c r="E14" s="35">
        <f>VLOOKUP(D14,PTS,3,FALSE)</f>
        <v>37</v>
      </c>
      <c r="F14" s="39" t="s">
        <v>5</v>
      </c>
      <c r="G14" s="35" t="s">
        <v>30</v>
      </c>
      <c r="H14" s="35">
        <f>VLOOKUP(G14,PTS,4,FALSE)</f>
        <v>37.5</v>
      </c>
      <c r="I14" s="39" t="s">
        <v>5</v>
      </c>
      <c r="J14" s="35" t="s">
        <v>13</v>
      </c>
      <c r="K14" s="35">
        <f>VLOOKUP(J14,PTS,5,FALSE)</f>
        <v>0</v>
      </c>
      <c r="L14" s="39"/>
      <c r="M14" s="35" t="s">
        <v>13</v>
      </c>
      <c r="N14" s="35">
        <f>VLOOKUP(M14,PTS,6,FALSE)</f>
        <v>46</v>
      </c>
      <c r="O14" s="39" t="s">
        <v>4</v>
      </c>
      <c r="P14" s="35" t="s">
        <v>30</v>
      </c>
      <c r="Q14" s="35">
        <f>VLOOKUP(P14,PTS,7,FALSE)</f>
        <v>35</v>
      </c>
      <c r="R14" s="39" t="s">
        <v>5</v>
      </c>
      <c r="S14" s="35" t="s">
        <v>13</v>
      </c>
      <c r="T14" s="35">
        <f>VLOOKUP(S14,PTS,8,FALSE)</f>
        <v>46.5</v>
      </c>
      <c r="U14" s="39" t="s">
        <v>4</v>
      </c>
      <c r="V14" s="35" t="s">
        <v>13</v>
      </c>
      <c r="W14" s="35">
        <f>VLOOKUP(V14,PTS,9,FALSE)</f>
        <v>46.5</v>
      </c>
      <c r="X14" s="35" t="s">
        <v>4</v>
      </c>
      <c r="Y14" s="39"/>
      <c r="Z14" s="35" t="s">
        <v>13</v>
      </c>
      <c r="AA14" s="35">
        <f>VLOOKUP(Z14,PTS,10,FALSE)</f>
        <v>0</v>
      </c>
      <c r="AB14" s="39"/>
      <c r="AC14" s="35" t="s">
        <v>13</v>
      </c>
      <c r="AD14" s="35">
        <f>VLOOKUP(AC14,PTS,11,FALSE)</f>
        <v>0</v>
      </c>
      <c r="AE14" s="39"/>
      <c r="AF14" s="35" t="s">
        <v>13</v>
      </c>
      <c r="AG14" s="35">
        <f>VLOOKUP(AF14,PTS,12,FALSE)</f>
        <v>0</v>
      </c>
      <c r="AH14" s="39"/>
      <c r="AI14" s="35" t="s">
        <v>13</v>
      </c>
      <c r="AJ14" s="35">
        <f>VLOOKUP(AI14,PTS,13,FALSE)</f>
        <v>0</v>
      </c>
      <c r="AK14" s="39"/>
      <c r="AL14" s="35" t="s">
        <v>30</v>
      </c>
      <c r="AM14" s="35">
        <f>VLOOKUP(AL14,PTS,14,FALSE)</f>
        <v>0</v>
      </c>
      <c r="AN14" s="39"/>
      <c r="AO14" s="35" t="s">
        <v>13</v>
      </c>
      <c r="AP14" s="35">
        <f>VLOOKUP(AO14,PTS,15,FALSE)</f>
        <v>0</v>
      </c>
      <c r="AQ14" s="39"/>
      <c r="AR14" s="35" t="s">
        <v>30</v>
      </c>
      <c r="AS14" s="35">
        <f>VLOOKUP(AR14,PTS,16,FALSE)</f>
        <v>0</v>
      </c>
      <c r="AT14" s="39"/>
      <c r="AU14" s="35" t="s">
        <v>28</v>
      </c>
      <c r="AV14" s="35">
        <f>VLOOKUP(AU14,PTS,17,FALSE)</f>
        <v>0</v>
      </c>
    </row>
    <row r="15" spans="1:48" s="35" customFormat="1">
      <c r="A15" s="35" t="s">
        <v>38</v>
      </c>
      <c r="B15" s="35">
        <f>VLOOKUP(A15,'Weekly Pts Breakdown'!A:Q,2,FALSE)</f>
        <v>0</v>
      </c>
      <c r="C15" s="39"/>
      <c r="D15" s="35" t="s">
        <v>26</v>
      </c>
      <c r="E15" s="35">
        <f>VLOOKUP(D15,PTS,3,FALSE)</f>
        <v>43</v>
      </c>
      <c r="F15" s="39" t="s">
        <v>4</v>
      </c>
      <c r="G15" s="35" t="s">
        <v>28</v>
      </c>
      <c r="H15" s="35">
        <f>VLOOKUP(G15,PTS,4,FALSE)</f>
        <v>42.5</v>
      </c>
      <c r="I15" s="39" t="s">
        <v>4</v>
      </c>
      <c r="J15" s="35" t="s">
        <v>29</v>
      </c>
      <c r="K15" s="35">
        <f>VLOOKUP(J15,PTS,5,FALSE)</f>
        <v>0</v>
      </c>
      <c r="L15" s="39"/>
      <c r="M15" s="35" t="s">
        <v>46</v>
      </c>
      <c r="N15" s="35">
        <f>VLOOKUP(M15,PTS,6,FALSE)</f>
        <v>34</v>
      </c>
      <c r="O15" s="39" t="s">
        <v>5</v>
      </c>
      <c r="P15" s="35" t="s">
        <v>26</v>
      </c>
      <c r="Q15" s="35">
        <f>VLOOKUP(P15,PTS,7,FALSE)</f>
        <v>45</v>
      </c>
      <c r="R15" s="39" t="s">
        <v>4</v>
      </c>
      <c r="S15" s="35" t="s">
        <v>28</v>
      </c>
      <c r="T15" s="35">
        <f>VLOOKUP(S15,PTS,8,FALSE)</f>
        <v>33.5</v>
      </c>
      <c r="U15" s="39" t="s">
        <v>5</v>
      </c>
      <c r="V15" s="35" t="s">
        <v>41</v>
      </c>
      <c r="W15" s="35">
        <f>VLOOKUP(V15,PTS,9,FALSE)</f>
        <v>33.5</v>
      </c>
      <c r="X15" s="35" t="s">
        <v>5</v>
      </c>
      <c r="Y15" s="39"/>
      <c r="Z15" s="35" t="s">
        <v>39</v>
      </c>
      <c r="AA15" s="35">
        <f>VLOOKUP(Z15,PTS,10,FALSE)</f>
        <v>0</v>
      </c>
      <c r="AB15" s="39"/>
      <c r="AC15" s="35" t="s">
        <v>30</v>
      </c>
      <c r="AD15" s="35">
        <f>VLOOKUP(AC15,PTS,11,FALSE)</f>
        <v>0</v>
      </c>
      <c r="AE15" s="39"/>
      <c r="AF15" s="35" t="s">
        <v>37</v>
      </c>
      <c r="AG15" s="35">
        <f>VLOOKUP(AF15,PTS,12,FALSE)</f>
        <v>0</v>
      </c>
      <c r="AH15" s="39"/>
      <c r="AI15" s="35" t="s">
        <v>34</v>
      </c>
      <c r="AJ15" s="35">
        <f>VLOOKUP(AI15,PTS,13,FALSE)</f>
        <v>0</v>
      </c>
      <c r="AK15" s="39"/>
      <c r="AL15" s="35" t="s">
        <v>28</v>
      </c>
      <c r="AM15" s="35">
        <f>VLOOKUP(AL15,PTS,14,FALSE)</f>
        <v>0</v>
      </c>
      <c r="AN15" s="39"/>
      <c r="AO15" s="35" t="s">
        <v>26</v>
      </c>
      <c r="AP15" s="35">
        <f>VLOOKUP(AO15,PTS,15,FALSE)</f>
        <v>0</v>
      </c>
      <c r="AQ15" s="39"/>
      <c r="AR15" s="35" t="s">
        <v>26</v>
      </c>
      <c r="AS15" s="35">
        <f>VLOOKUP(AR15,PTS,16,FALSE)</f>
        <v>0</v>
      </c>
      <c r="AT15" s="39"/>
      <c r="AU15" s="35" t="s">
        <v>26</v>
      </c>
      <c r="AV15" s="35">
        <f>VLOOKUP(AU15,PTS,17,FALSE)</f>
        <v>0</v>
      </c>
    </row>
    <row r="16" spans="1:48" s="35" customFormat="1" ht="9" customHeight="1">
      <c r="C16" s="39"/>
      <c r="F16" s="39"/>
      <c r="I16" s="39"/>
      <c r="L16" s="39"/>
      <c r="O16" s="39"/>
      <c r="R16" s="39"/>
      <c r="U16" s="39"/>
      <c r="Y16" s="39"/>
      <c r="AB16" s="39"/>
      <c r="AE16" s="39"/>
      <c r="AH16" s="39"/>
      <c r="AK16" s="39"/>
      <c r="AN16" s="39"/>
      <c r="AQ16" s="39"/>
      <c r="AT16" s="39"/>
    </row>
    <row r="17" spans="1:48" s="35" customFormat="1">
      <c r="A17" s="35" t="s">
        <v>29</v>
      </c>
      <c r="B17" s="35">
        <f>VLOOKUP(A17,'Weekly Pts Breakdown'!A:Q,2,FALSE)</f>
        <v>0</v>
      </c>
      <c r="C17" s="39"/>
      <c r="D17" s="35" t="s">
        <v>39</v>
      </c>
      <c r="E17" s="35">
        <f>VLOOKUP(D17,PTS,3,FALSE)</f>
        <v>37</v>
      </c>
      <c r="F17" s="39" t="s">
        <v>5</v>
      </c>
      <c r="G17" s="35" t="s">
        <v>39</v>
      </c>
      <c r="H17" s="35">
        <f>VLOOKUP(G17,PTS,4,FALSE)</f>
        <v>38.5</v>
      </c>
      <c r="I17" s="39" t="s">
        <v>4</v>
      </c>
      <c r="J17" s="35" t="s">
        <v>39</v>
      </c>
      <c r="K17" s="35">
        <f>VLOOKUP(J17,PTS,5,FALSE)</f>
        <v>0</v>
      </c>
      <c r="L17" s="39"/>
      <c r="M17" s="35" t="s">
        <v>29</v>
      </c>
      <c r="N17" s="35">
        <f>VLOOKUP(M17,PTS,6,FALSE)</f>
        <v>41</v>
      </c>
      <c r="O17" s="39" t="s">
        <v>4</v>
      </c>
      <c r="P17" s="35" t="s">
        <v>39</v>
      </c>
      <c r="Q17" s="35">
        <f>VLOOKUP(P17,PTS,7,FALSE)</f>
        <v>36</v>
      </c>
      <c r="R17" s="39" t="s">
        <v>5</v>
      </c>
      <c r="S17" s="35" t="s">
        <v>39</v>
      </c>
      <c r="T17" s="35">
        <f>VLOOKUP(S17,PTS,8,FALSE)</f>
        <v>31</v>
      </c>
      <c r="U17" s="39" t="s">
        <v>5</v>
      </c>
      <c r="V17" s="35" t="s">
        <v>29</v>
      </c>
      <c r="W17" s="35">
        <f>VLOOKUP(V17,PTS,9,FALSE)</f>
        <v>39</v>
      </c>
      <c r="X17" s="35" t="s">
        <v>4</v>
      </c>
      <c r="Y17" s="39"/>
      <c r="Z17" s="35" t="s">
        <v>29</v>
      </c>
      <c r="AA17" s="35">
        <f>VLOOKUP(Z17,PTS,10,FALSE)</f>
        <v>0</v>
      </c>
      <c r="AB17" s="39"/>
      <c r="AC17" s="35" t="s">
        <v>39</v>
      </c>
      <c r="AD17" s="35">
        <f>VLOOKUP(AC17,PTS,11,FALSE)</f>
        <v>0</v>
      </c>
      <c r="AE17" s="39"/>
      <c r="AF17" s="35" t="s">
        <v>29</v>
      </c>
      <c r="AG17" s="35">
        <f>VLOOKUP(AF17,PTS,12,FALSE)</f>
        <v>0</v>
      </c>
      <c r="AH17" s="39"/>
      <c r="AI17" s="35" t="s">
        <v>29</v>
      </c>
      <c r="AJ17" s="35">
        <f>VLOOKUP(AI17,PTS,13,FALSE)</f>
        <v>0</v>
      </c>
      <c r="AK17" s="39"/>
      <c r="AL17" s="35" t="s">
        <v>39</v>
      </c>
      <c r="AM17" s="35">
        <f>VLOOKUP(AL17,PTS,14,FALSE)</f>
        <v>0</v>
      </c>
      <c r="AN17" s="39"/>
      <c r="AO17" s="35" t="s">
        <v>39</v>
      </c>
      <c r="AP17" s="35">
        <f>VLOOKUP(AO17,PTS,15,FALSE)</f>
        <v>0</v>
      </c>
      <c r="AQ17" s="39"/>
      <c r="AR17" s="35" t="s">
        <v>39</v>
      </c>
      <c r="AS17" s="35">
        <f>VLOOKUP(AR17,PTS,16,FALSE)</f>
        <v>0</v>
      </c>
      <c r="AT17" s="39"/>
      <c r="AU17" s="35" t="s">
        <v>39</v>
      </c>
      <c r="AV17" s="35">
        <f>VLOOKUP(AU17,PTS,17,FALSE)</f>
        <v>0</v>
      </c>
    </row>
    <row r="18" spans="1:48" s="35" customFormat="1">
      <c r="A18" s="35" t="s">
        <v>41</v>
      </c>
      <c r="B18" s="35">
        <f>VLOOKUP(A18,'Weekly Pts Breakdown'!A:Q,2,FALSE)</f>
        <v>0</v>
      </c>
      <c r="C18" s="39"/>
      <c r="D18" s="35" t="s">
        <v>37</v>
      </c>
      <c r="E18" s="35">
        <f>VLOOKUP(D18,PTS,3,FALSE)</f>
        <v>43</v>
      </c>
      <c r="F18" s="39" t="s">
        <v>4</v>
      </c>
      <c r="G18" s="35" t="s">
        <v>38</v>
      </c>
      <c r="H18" s="35">
        <f>VLOOKUP(G18,PTS,4,FALSE)</f>
        <v>36</v>
      </c>
      <c r="I18" s="39" t="s">
        <v>5</v>
      </c>
      <c r="J18" s="35" t="s">
        <v>46</v>
      </c>
      <c r="K18" s="35">
        <f>VLOOKUP(J18,PTS,5,FALSE)</f>
        <v>0</v>
      </c>
      <c r="L18" s="39"/>
      <c r="M18" s="35" t="s">
        <v>39</v>
      </c>
      <c r="N18" s="35">
        <f>VLOOKUP(M18,PTS,6,FALSE)</f>
        <v>34</v>
      </c>
      <c r="O18" s="39" t="s">
        <v>5</v>
      </c>
      <c r="P18" s="35" t="s">
        <v>34</v>
      </c>
      <c r="Q18" s="35">
        <f>VLOOKUP(P18,PTS,7,FALSE)</f>
        <v>44</v>
      </c>
      <c r="R18" s="39" t="s">
        <v>4</v>
      </c>
      <c r="S18" s="35" t="s">
        <v>44</v>
      </c>
      <c r="T18" s="35">
        <f>VLOOKUP(S18,PTS,8,FALSE)</f>
        <v>49</v>
      </c>
      <c r="U18" s="39" t="s">
        <v>4</v>
      </c>
      <c r="V18" s="35" t="s">
        <v>38</v>
      </c>
      <c r="W18" s="35">
        <f>VLOOKUP(V18,PTS,9,FALSE)</f>
        <v>37.5</v>
      </c>
      <c r="X18" s="35" t="s">
        <v>5</v>
      </c>
      <c r="Y18" s="39"/>
      <c r="Z18" s="35" t="s">
        <v>44</v>
      </c>
      <c r="AA18" s="35">
        <f>VLOOKUP(Z18,PTS,10,FALSE)</f>
        <v>0</v>
      </c>
      <c r="AB18" s="39"/>
      <c r="AC18" s="35" t="s">
        <v>48</v>
      </c>
      <c r="AD18" s="35">
        <f>VLOOKUP(AC18,PTS,11,FALSE)</f>
        <v>0</v>
      </c>
      <c r="AE18" s="39"/>
      <c r="AF18" s="35" t="s">
        <v>48</v>
      </c>
      <c r="AG18" s="35">
        <f>VLOOKUP(AF18,PTS,12,FALSE)</f>
        <v>0</v>
      </c>
      <c r="AH18" s="39"/>
      <c r="AI18" s="35" t="s">
        <v>46</v>
      </c>
      <c r="AJ18" s="35">
        <f>VLOOKUP(AI18,PTS,13,FALSE)</f>
        <v>0</v>
      </c>
      <c r="AK18" s="39"/>
      <c r="AL18" s="35" t="s">
        <v>38</v>
      </c>
      <c r="AM18" s="35">
        <f>VLOOKUP(AL18,PTS,14,FALSE)</f>
        <v>0</v>
      </c>
      <c r="AN18" s="39"/>
      <c r="AO18" s="35" t="s">
        <v>41</v>
      </c>
      <c r="AP18" s="35">
        <f>VLOOKUP(AO18,PTS,15,FALSE)</f>
        <v>0</v>
      </c>
      <c r="AQ18" s="39"/>
      <c r="AR18" s="35" t="s">
        <v>34</v>
      </c>
      <c r="AS18" s="35">
        <f>VLOOKUP(AR18,PTS,16,FALSE)</f>
        <v>0</v>
      </c>
      <c r="AT18" s="39"/>
      <c r="AU18" s="35" t="s">
        <v>37</v>
      </c>
      <c r="AV18" s="35">
        <f>VLOOKUP(AU18,PTS,17,FALSE)</f>
        <v>0</v>
      </c>
    </row>
    <row r="19" spans="1:48" s="35" customFormat="1" ht="9" customHeight="1">
      <c r="C19" s="39"/>
      <c r="F19" s="39"/>
      <c r="I19" s="39"/>
      <c r="L19" s="39"/>
      <c r="O19" s="39"/>
      <c r="R19" s="39"/>
      <c r="U19" s="39"/>
      <c r="Y19" s="39"/>
      <c r="AB19" s="39"/>
      <c r="AE19" s="39"/>
      <c r="AH19" s="39"/>
      <c r="AK19" s="39"/>
      <c r="AN19" s="39"/>
      <c r="AQ19" s="39"/>
      <c r="AT19" s="39"/>
    </row>
    <row r="20" spans="1:48" s="35" customFormat="1">
      <c r="A20" s="35" t="s">
        <v>30</v>
      </c>
      <c r="B20" s="35">
        <f>VLOOKUP(A20,'Weekly Pts Breakdown'!A:Q,2,FALSE)</f>
        <v>0</v>
      </c>
      <c r="C20" s="39"/>
      <c r="D20" s="35" t="s">
        <v>34</v>
      </c>
      <c r="E20" s="35">
        <f>VLOOKUP(D20,PTS,3,FALSE)</f>
        <v>46</v>
      </c>
      <c r="F20" s="39" t="s">
        <v>4</v>
      </c>
      <c r="G20" s="35" t="s">
        <v>37</v>
      </c>
      <c r="H20" s="35">
        <f>VLOOKUP(G20,PTS,4,FALSE)</f>
        <v>43</v>
      </c>
      <c r="I20" s="39" t="s">
        <v>4</v>
      </c>
      <c r="J20" s="35" t="s">
        <v>37</v>
      </c>
      <c r="K20" s="35">
        <f>VLOOKUP(J20,PTS,5,FALSE)</f>
        <v>0</v>
      </c>
      <c r="L20" s="39"/>
      <c r="M20" s="35" t="s">
        <v>30</v>
      </c>
      <c r="N20" s="35">
        <f>VLOOKUP(M20,PTS,6,FALSE)</f>
        <v>36.5</v>
      </c>
      <c r="O20" s="39" t="s">
        <v>5</v>
      </c>
      <c r="P20" s="35" t="s">
        <v>37</v>
      </c>
      <c r="Q20" s="35">
        <f>VLOOKUP(P20,PTS,7,FALSE)</f>
        <v>37</v>
      </c>
      <c r="R20" s="39" t="s">
        <v>5</v>
      </c>
      <c r="S20" s="35" t="s">
        <v>37</v>
      </c>
      <c r="T20" s="35">
        <f>VLOOKUP(S20,PTS,8,FALSE)</f>
        <v>37.5</v>
      </c>
      <c r="U20" s="39" t="s">
        <v>5</v>
      </c>
      <c r="V20" s="35" t="s">
        <v>30</v>
      </c>
      <c r="W20" s="35">
        <f>VLOOKUP(V20,PTS,9,FALSE)</f>
        <v>29</v>
      </c>
      <c r="X20" s="35" t="s">
        <v>5</v>
      </c>
      <c r="Y20" s="39"/>
      <c r="Z20" s="35" t="s">
        <v>30</v>
      </c>
      <c r="AA20" s="35">
        <f>VLOOKUP(Z20,PTS,10,FALSE)</f>
        <v>0</v>
      </c>
      <c r="AB20" s="39"/>
      <c r="AC20" s="35" t="s">
        <v>37</v>
      </c>
      <c r="AD20" s="35">
        <f>VLOOKUP(AC20,PTS,11,FALSE)</f>
        <v>0</v>
      </c>
      <c r="AE20" s="39"/>
      <c r="AF20" s="35" t="s">
        <v>30</v>
      </c>
      <c r="AG20" s="35">
        <f>VLOOKUP(AF20,PTS,12,FALSE)</f>
        <v>0</v>
      </c>
      <c r="AH20" s="39"/>
      <c r="AI20" s="35" t="s">
        <v>30</v>
      </c>
      <c r="AJ20" s="35">
        <f>VLOOKUP(AI20,PTS,13,FALSE)</f>
        <v>0</v>
      </c>
      <c r="AK20" s="39"/>
      <c r="AL20" s="35" t="s">
        <v>37</v>
      </c>
      <c r="AM20" s="35">
        <f>VLOOKUP(AL20,PTS,14,FALSE)</f>
        <v>0</v>
      </c>
      <c r="AN20" s="39"/>
      <c r="AO20" s="35" t="s">
        <v>37</v>
      </c>
      <c r="AP20" s="35">
        <f>VLOOKUP(AO20,PTS,15,FALSE)</f>
        <v>0</v>
      </c>
      <c r="AQ20" s="39"/>
      <c r="AR20" s="35" t="s">
        <v>37</v>
      </c>
      <c r="AS20" s="35">
        <f>VLOOKUP(AR20,PTS,16,FALSE)</f>
        <v>0</v>
      </c>
      <c r="AT20" s="39"/>
      <c r="AU20" s="35" t="s">
        <v>34</v>
      </c>
      <c r="AV20" s="35">
        <f>VLOOKUP(AU20,PTS,17,FALSE)</f>
        <v>0</v>
      </c>
    </row>
    <row r="21" spans="1:48" s="35" customFormat="1">
      <c r="A21" s="35" t="s">
        <v>44</v>
      </c>
      <c r="B21" s="35">
        <f>VLOOKUP(A21,'Weekly Pts Breakdown'!A:Q,2,FALSE)</f>
        <v>0</v>
      </c>
      <c r="C21" s="39"/>
      <c r="D21" s="35" t="s">
        <v>38</v>
      </c>
      <c r="E21" s="35">
        <f>VLOOKUP(D21,PTS,3,FALSE)</f>
        <v>34</v>
      </c>
      <c r="F21" s="39" t="s">
        <v>5</v>
      </c>
      <c r="G21" s="35" t="s">
        <v>34</v>
      </c>
      <c r="H21" s="35">
        <f>VLOOKUP(G21,PTS,4,FALSE)</f>
        <v>37</v>
      </c>
      <c r="I21" s="39" t="s">
        <v>5</v>
      </c>
      <c r="J21" s="35" t="s">
        <v>48</v>
      </c>
      <c r="K21" s="35">
        <f>VLOOKUP(J21,PTS,5,FALSE)</f>
        <v>0</v>
      </c>
      <c r="L21" s="39"/>
      <c r="M21" s="35" t="s">
        <v>37</v>
      </c>
      <c r="N21" s="35">
        <f>VLOOKUP(M21,PTS,6,FALSE)</f>
        <v>43.5</v>
      </c>
      <c r="O21" s="39" t="s">
        <v>4</v>
      </c>
      <c r="P21" s="35" t="s">
        <v>38</v>
      </c>
      <c r="Q21" s="35">
        <f>VLOOKUP(P21,PTS,7,FALSE)</f>
        <v>43</v>
      </c>
      <c r="R21" s="39" t="s">
        <v>4</v>
      </c>
      <c r="S21" s="35" t="s">
        <v>41</v>
      </c>
      <c r="T21" s="35">
        <f>VLOOKUP(S21,PTS,8,FALSE)</f>
        <v>42.5</v>
      </c>
      <c r="U21" s="39" t="s">
        <v>4</v>
      </c>
      <c r="V21" s="35" t="s">
        <v>34</v>
      </c>
      <c r="W21" s="35">
        <f>VLOOKUP(V21,PTS,9,FALSE)</f>
        <v>51</v>
      </c>
      <c r="X21" s="35" t="s">
        <v>4</v>
      </c>
      <c r="Y21" s="39"/>
      <c r="Z21" s="35" t="s">
        <v>48</v>
      </c>
      <c r="AA21" s="35">
        <f>VLOOKUP(Z21,PTS,10,FALSE)</f>
        <v>0</v>
      </c>
      <c r="AB21" s="39"/>
      <c r="AC21" s="35" t="s">
        <v>46</v>
      </c>
      <c r="AD21" s="35">
        <f>VLOOKUP(AC21,PTS,11,FALSE)</f>
        <v>0</v>
      </c>
      <c r="AE21" s="39"/>
      <c r="AF21" s="35" t="s">
        <v>46</v>
      </c>
      <c r="AG21" s="35">
        <f>VLOOKUP(AF21,PTS,12,FALSE)</f>
        <v>0</v>
      </c>
      <c r="AH21" s="39"/>
      <c r="AI21" s="35" t="s">
        <v>41</v>
      </c>
      <c r="AJ21" s="35">
        <f>VLOOKUP(AI21,PTS,13,FALSE)</f>
        <v>0</v>
      </c>
      <c r="AK21" s="39"/>
      <c r="AL21" s="35" t="s">
        <v>34</v>
      </c>
      <c r="AM21" s="35">
        <f>VLOOKUP(AL21,PTS,14,FALSE)</f>
        <v>0</v>
      </c>
      <c r="AN21" s="39"/>
      <c r="AO21" s="35" t="s">
        <v>44</v>
      </c>
      <c r="AP21" s="35">
        <f>VLOOKUP(AO21,PTS,15,FALSE)</f>
        <v>0</v>
      </c>
      <c r="AQ21" s="39"/>
      <c r="AR21" s="35" t="s">
        <v>38</v>
      </c>
      <c r="AS21" s="35">
        <f>VLOOKUP(AR21,PTS,16,FALSE)</f>
        <v>0</v>
      </c>
      <c r="AT21" s="39"/>
      <c r="AU21" s="35" t="s">
        <v>38</v>
      </c>
      <c r="AV21" s="35">
        <f>VLOOKUP(AU21,PTS,17,FALSE)</f>
        <v>0</v>
      </c>
    </row>
    <row r="22" spans="1:48" s="35" customFormat="1" ht="9" customHeight="1">
      <c r="C22" s="39"/>
      <c r="F22" s="39"/>
      <c r="I22" s="39"/>
      <c r="L22" s="39"/>
      <c r="O22" s="39"/>
      <c r="R22" s="39"/>
      <c r="U22" s="39"/>
      <c r="Y22" s="39"/>
      <c r="AB22" s="39"/>
      <c r="AE22" s="39"/>
      <c r="AH22" s="39"/>
      <c r="AK22" s="39"/>
      <c r="AN22" s="39"/>
      <c r="AQ22" s="39"/>
      <c r="AT22" s="39"/>
    </row>
    <row r="23" spans="1:48" s="35" customFormat="1">
      <c r="A23" s="35" t="s">
        <v>28</v>
      </c>
      <c r="B23" s="35">
        <f>VLOOKUP(A23,'Weekly Pts Breakdown'!A:Q,2,FALSE)</f>
        <v>0</v>
      </c>
      <c r="C23" s="39"/>
      <c r="D23" s="35" t="s">
        <v>41</v>
      </c>
      <c r="E23" s="35">
        <f>VLOOKUP(D23,PTS,3,FALSE)</f>
        <v>44</v>
      </c>
      <c r="F23" s="39" t="s">
        <v>4</v>
      </c>
      <c r="G23" s="35" t="s">
        <v>41</v>
      </c>
      <c r="H23" s="35">
        <f>VLOOKUP(G23,PTS,4,FALSE)</f>
        <v>44.5</v>
      </c>
      <c r="I23" s="39" t="s">
        <v>4</v>
      </c>
      <c r="J23" s="35" t="s">
        <v>34</v>
      </c>
      <c r="K23" s="35">
        <f>VLOOKUP(J23,PTS,5,FALSE)</f>
        <v>0</v>
      </c>
      <c r="L23" s="39"/>
      <c r="M23" s="35" t="s">
        <v>28</v>
      </c>
      <c r="N23" s="35">
        <f>VLOOKUP(M23,PTS,6,FALSE)</f>
        <v>42.5</v>
      </c>
      <c r="O23" s="39" t="s">
        <v>4</v>
      </c>
      <c r="P23" s="35" t="s">
        <v>41</v>
      </c>
      <c r="Q23" s="35">
        <f>VLOOKUP(P23,PTS,7,FALSE)</f>
        <v>41</v>
      </c>
      <c r="R23" s="39" t="s">
        <v>4</v>
      </c>
      <c r="S23" s="35" t="s">
        <v>34</v>
      </c>
      <c r="T23" s="35">
        <f>VLOOKUP(S23,PTS,8,FALSE)</f>
        <v>40</v>
      </c>
      <c r="U23" s="39" t="s">
        <v>6</v>
      </c>
      <c r="V23" s="35" t="s">
        <v>28</v>
      </c>
      <c r="W23" s="35">
        <f>VLOOKUP(V23,PTS,9,FALSE)</f>
        <v>40</v>
      </c>
      <c r="X23" s="35" t="s">
        <v>6</v>
      </c>
      <c r="Y23" s="39"/>
      <c r="Z23" s="35" t="s">
        <v>28</v>
      </c>
      <c r="AA23" s="35">
        <f>VLOOKUP(Z23,PTS,10,FALSE)</f>
        <v>0</v>
      </c>
      <c r="AB23" s="39"/>
      <c r="AC23" s="35" t="s">
        <v>34</v>
      </c>
      <c r="AD23" s="35">
        <f>VLOOKUP(AC23,PTS,11,FALSE)</f>
        <v>0</v>
      </c>
      <c r="AE23" s="39"/>
      <c r="AF23" s="35" t="s">
        <v>28</v>
      </c>
      <c r="AG23" s="35">
        <f>VLOOKUP(AF23,PTS,12,FALSE)</f>
        <v>0</v>
      </c>
      <c r="AH23" s="39"/>
      <c r="AI23" s="35" t="s">
        <v>28</v>
      </c>
      <c r="AJ23" s="35">
        <f>VLOOKUP(AI23,PTS,13,FALSE)</f>
        <v>0</v>
      </c>
      <c r="AK23" s="39"/>
      <c r="AL23" s="35" t="s">
        <v>41</v>
      </c>
      <c r="AM23" s="35">
        <f>VLOOKUP(AL23,PTS,14,FALSE)</f>
        <v>0</v>
      </c>
      <c r="AN23" s="39"/>
      <c r="AO23" s="35" t="s">
        <v>34</v>
      </c>
      <c r="AP23" s="35">
        <f>VLOOKUP(AO23,PTS,15,FALSE)</f>
        <v>0</v>
      </c>
      <c r="AQ23" s="39"/>
      <c r="AR23" s="35" t="s">
        <v>41</v>
      </c>
      <c r="AS23" s="35">
        <f>VLOOKUP(AR23,PTS,16,FALSE)</f>
        <v>0</v>
      </c>
      <c r="AT23" s="39"/>
      <c r="AU23" s="35" t="s">
        <v>41</v>
      </c>
      <c r="AV23" s="35">
        <f>VLOOKUP(AU23,PTS,17,FALSE)</f>
        <v>0</v>
      </c>
    </row>
    <row r="24" spans="1:48" s="35" customFormat="1">
      <c r="A24" s="35" t="s">
        <v>48</v>
      </c>
      <c r="B24" s="35">
        <f>VLOOKUP(A24,'Weekly Pts Breakdown'!A:Q,2,FALSE)</f>
        <v>0</v>
      </c>
      <c r="C24" s="39"/>
      <c r="D24" s="35" t="s">
        <v>44</v>
      </c>
      <c r="E24" s="35">
        <f>VLOOKUP(D24,PTS,3,FALSE)</f>
        <v>36</v>
      </c>
      <c r="F24" s="39" t="s">
        <v>5</v>
      </c>
      <c r="G24" s="35" t="s">
        <v>46</v>
      </c>
      <c r="H24" s="35">
        <f>VLOOKUP(G24,PTS,4,FALSE)</f>
        <v>35.5</v>
      </c>
      <c r="I24" s="39" t="s">
        <v>5</v>
      </c>
      <c r="J24" s="35" t="s">
        <v>44</v>
      </c>
      <c r="K24" s="35">
        <f>VLOOKUP(J24,PTS,5,FALSE)</f>
        <v>0</v>
      </c>
      <c r="L24" s="39"/>
      <c r="M24" s="35" t="s">
        <v>34</v>
      </c>
      <c r="N24" s="35">
        <f>VLOOKUP(M24,PTS,6,FALSE)</f>
        <v>37.5</v>
      </c>
      <c r="O24" s="39" t="s">
        <v>5</v>
      </c>
      <c r="P24" s="35" t="s">
        <v>48</v>
      </c>
      <c r="Q24" s="35">
        <f>VLOOKUP(P24,PTS,7,FALSE)</f>
        <v>34</v>
      </c>
      <c r="R24" s="39" t="s">
        <v>5</v>
      </c>
      <c r="S24" s="35" t="s">
        <v>46</v>
      </c>
      <c r="T24" s="35">
        <f>VLOOKUP(S24,PTS,8,FALSE)</f>
        <v>40</v>
      </c>
      <c r="U24" s="39" t="s">
        <v>6</v>
      </c>
      <c r="V24" s="35" t="s">
        <v>37</v>
      </c>
      <c r="W24" s="35">
        <f>VLOOKUP(V24,PTS,9,FALSE)</f>
        <v>40</v>
      </c>
      <c r="X24" s="35" t="s">
        <v>6</v>
      </c>
      <c r="Y24" s="39"/>
      <c r="Z24" s="35" t="s">
        <v>46</v>
      </c>
      <c r="AA24" s="35">
        <f>VLOOKUP(Z24,PTS,10,FALSE)</f>
        <v>0</v>
      </c>
      <c r="AB24" s="39"/>
      <c r="AC24" s="35" t="s">
        <v>41</v>
      </c>
      <c r="AD24" s="35">
        <f>VLOOKUP(AC24,PTS,11,FALSE)</f>
        <v>0</v>
      </c>
      <c r="AE24" s="39"/>
      <c r="AF24" s="35" t="s">
        <v>41</v>
      </c>
      <c r="AG24" s="35">
        <f>VLOOKUP(AF24,PTS,12,FALSE)</f>
        <v>0</v>
      </c>
      <c r="AH24" s="39"/>
      <c r="AI24" s="35" t="s">
        <v>44</v>
      </c>
      <c r="AJ24" s="35">
        <f>VLOOKUP(AI24,PTS,13,FALSE)</f>
        <v>0</v>
      </c>
      <c r="AK24" s="39"/>
      <c r="AL24" s="35" t="s">
        <v>46</v>
      </c>
      <c r="AM24" s="35">
        <f>VLOOKUP(AL24,PTS,14,FALSE)</f>
        <v>0</v>
      </c>
      <c r="AN24" s="39"/>
      <c r="AO24" s="35" t="s">
        <v>48</v>
      </c>
      <c r="AP24" s="35">
        <f>VLOOKUP(AO24,PTS,15,FALSE)</f>
        <v>0</v>
      </c>
      <c r="AQ24" s="39"/>
      <c r="AR24" s="35" t="s">
        <v>48</v>
      </c>
      <c r="AS24" s="35">
        <f>VLOOKUP(AR24,PTS,16,FALSE)</f>
        <v>0</v>
      </c>
      <c r="AT24" s="39"/>
      <c r="AU24" s="35" t="s">
        <v>44</v>
      </c>
      <c r="AV24" s="35">
        <f>VLOOKUP(AU24,PTS,17,FALSE)</f>
        <v>0</v>
      </c>
    </row>
    <row r="25" spans="1:48" s="35" customFormat="1" ht="9" customHeight="1">
      <c r="C25" s="39"/>
      <c r="F25" s="39"/>
      <c r="I25" s="39"/>
      <c r="L25" s="39"/>
      <c r="O25" s="39"/>
      <c r="R25" s="39"/>
      <c r="U25" s="39"/>
      <c r="Y25" s="39"/>
      <c r="AB25" s="39"/>
      <c r="AE25" s="39"/>
      <c r="AH25" s="39"/>
      <c r="AK25" s="39"/>
      <c r="AN25" s="39"/>
      <c r="AQ25" s="39"/>
      <c r="AT25" s="39"/>
    </row>
    <row r="26" spans="1:48" s="35" customFormat="1">
      <c r="A26" s="35" t="s">
        <v>26</v>
      </c>
      <c r="B26" s="35">
        <f>VLOOKUP(A26,'Weekly Pts Breakdown'!A:Q,2,FALSE)</f>
        <v>0</v>
      </c>
      <c r="C26" s="39"/>
      <c r="D26" s="35" t="s">
        <v>48</v>
      </c>
      <c r="E26" s="35">
        <f>VLOOKUP(D26,PTS,3,FALSE)</f>
        <v>34</v>
      </c>
      <c r="F26" s="39" t="s">
        <v>5</v>
      </c>
      <c r="G26" s="35" t="s">
        <v>44</v>
      </c>
      <c r="H26" s="35">
        <f>VLOOKUP(G26,PTS,4,FALSE)</f>
        <v>38.5</v>
      </c>
      <c r="I26" s="39" t="s">
        <v>5</v>
      </c>
      <c r="J26" s="35" t="s">
        <v>38</v>
      </c>
      <c r="K26" s="35">
        <f>VLOOKUP(J26,PTS,5,FALSE)</f>
        <v>0</v>
      </c>
      <c r="L26" s="39"/>
      <c r="M26" s="35" t="s">
        <v>26</v>
      </c>
      <c r="N26" s="35">
        <f>VLOOKUP(M26,PTS,6,FALSE)</f>
        <v>44.5</v>
      </c>
      <c r="O26" s="39" t="s">
        <v>4</v>
      </c>
      <c r="P26" s="35" t="s">
        <v>44</v>
      </c>
      <c r="Q26" s="35">
        <f>VLOOKUP(P26,PTS,7,FALSE)</f>
        <v>40.5</v>
      </c>
      <c r="R26" s="39" t="s">
        <v>4</v>
      </c>
      <c r="S26" s="35" t="s">
        <v>38</v>
      </c>
      <c r="T26" s="35">
        <f>VLOOKUP(S26,PTS,8,FALSE)</f>
        <v>41</v>
      </c>
      <c r="U26" s="39" t="s">
        <v>4</v>
      </c>
      <c r="V26" s="35" t="s">
        <v>26</v>
      </c>
      <c r="W26" s="35">
        <f>VLOOKUP(V26,PTS,9,FALSE)</f>
        <v>44.5</v>
      </c>
      <c r="X26" s="35" t="s">
        <v>4</v>
      </c>
      <c r="Y26" s="39"/>
      <c r="Z26" s="35" t="s">
        <v>26</v>
      </c>
      <c r="AA26" s="35">
        <f>VLOOKUP(Z26,PTS,10,FALSE)</f>
        <v>0</v>
      </c>
      <c r="AB26" s="39"/>
      <c r="AC26" s="35" t="s">
        <v>38</v>
      </c>
      <c r="AD26" s="35">
        <f>VLOOKUP(AC26,PTS,11,FALSE)</f>
        <v>0</v>
      </c>
      <c r="AE26" s="39"/>
      <c r="AF26" s="35" t="s">
        <v>26</v>
      </c>
      <c r="AG26" s="35">
        <f>VLOOKUP(AF26,PTS,12,FALSE)</f>
        <v>0</v>
      </c>
      <c r="AH26" s="39"/>
      <c r="AI26" s="35" t="s">
        <v>26</v>
      </c>
      <c r="AJ26" s="35">
        <f>VLOOKUP(AI26,PTS,13,FALSE)</f>
        <v>0</v>
      </c>
      <c r="AK26" s="39"/>
      <c r="AL26" s="35" t="s">
        <v>44</v>
      </c>
      <c r="AM26" s="35">
        <f>VLOOKUP(AL26,PTS,14,FALSE)</f>
        <v>0</v>
      </c>
      <c r="AN26" s="39"/>
      <c r="AO26" s="35" t="s">
        <v>38</v>
      </c>
      <c r="AP26" s="35">
        <f>VLOOKUP(AO26,PTS,15,FALSE)</f>
        <v>0</v>
      </c>
      <c r="AQ26" s="39"/>
      <c r="AR26" s="35" t="s">
        <v>44</v>
      </c>
      <c r="AS26" s="35">
        <f>VLOOKUP(AR26,PTS,16,FALSE)</f>
        <v>0</v>
      </c>
      <c r="AT26" s="39"/>
      <c r="AU26" s="35" t="s">
        <v>48</v>
      </c>
      <c r="AV26" s="35">
        <f>VLOOKUP(AU26,PTS,17,FALSE)</f>
        <v>0</v>
      </c>
    </row>
    <row r="27" spans="1:48" s="35" customFormat="1">
      <c r="A27" s="35" t="s">
        <v>46</v>
      </c>
      <c r="B27" s="35">
        <f>VLOOKUP(A27,'Weekly Pts Breakdown'!A:Q,2,FALSE)</f>
        <v>0</v>
      </c>
      <c r="C27" s="39"/>
      <c r="D27" s="35" t="s">
        <v>46</v>
      </c>
      <c r="E27" s="35">
        <f>VLOOKUP(D27,PTS,3,FALSE)</f>
        <v>46</v>
      </c>
      <c r="F27" s="39" t="s">
        <v>4</v>
      </c>
      <c r="G27" s="35" t="s">
        <v>48</v>
      </c>
      <c r="H27" s="35">
        <f>VLOOKUP(G27,PTS,4,FALSE)</f>
        <v>41.5</v>
      </c>
      <c r="I27" s="39" t="s">
        <v>4</v>
      </c>
      <c r="J27" s="35" t="s">
        <v>41</v>
      </c>
      <c r="K27" s="35">
        <f>VLOOKUP(J27,PTS,5,FALSE)</f>
        <v>0</v>
      </c>
      <c r="L27" s="39"/>
      <c r="M27" s="35" t="s">
        <v>38</v>
      </c>
      <c r="N27" s="35">
        <f>VLOOKUP(M27,PTS,6,FALSE)</f>
        <v>35.5</v>
      </c>
      <c r="O27" s="39" t="s">
        <v>5</v>
      </c>
      <c r="P27" s="35" t="s">
        <v>46</v>
      </c>
      <c r="Q27" s="35">
        <f>VLOOKUP(P27,PTS,7,FALSE)</f>
        <v>39.5</v>
      </c>
      <c r="R27" s="39" t="s">
        <v>5</v>
      </c>
      <c r="S27" s="35" t="s">
        <v>48</v>
      </c>
      <c r="T27" s="35">
        <f>VLOOKUP(S27,PTS,8,FALSE)</f>
        <v>39</v>
      </c>
      <c r="U27" s="39" t="s">
        <v>5</v>
      </c>
      <c r="V27" s="35" t="s">
        <v>39</v>
      </c>
      <c r="W27" s="35">
        <f>VLOOKUP(V27,PTS,9,FALSE)</f>
        <v>30.5</v>
      </c>
      <c r="X27" s="35" t="s">
        <v>5</v>
      </c>
      <c r="Y27" s="39"/>
      <c r="Z27" s="35" t="s">
        <v>41</v>
      </c>
      <c r="AA27" s="35">
        <f>VLOOKUP(Z27,PTS,10,FALSE)</f>
        <v>0</v>
      </c>
      <c r="AB27" s="39"/>
      <c r="AC27" s="35" t="s">
        <v>44</v>
      </c>
      <c r="AD27" s="35">
        <f>VLOOKUP(AC27,PTS,11,FALSE)</f>
        <v>0</v>
      </c>
      <c r="AE27" s="39"/>
      <c r="AF27" s="35" t="s">
        <v>44</v>
      </c>
      <c r="AG27" s="35">
        <f>VLOOKUP(AF27,PTS,12,FALSE)</f>
        <v>0</v>
      </c>
      <c r="AH27" s="39"/>
      <c r="AI27" s="35" t="s">
        <v>48</v>
      </c>
      <c r="AJ27" s="35">
        <f>VLOOKUP(AI27,PTS,13,FALSE)</f>
        <v>0</v>
      </c>
      <c r="AK27" s="39"/>
      <c r="AL27" s="35" t="s">
        <v>48</v>
      </c>
      <c r="AM27" s="35">
        <f>VLOOKUP(AL27,PTS,14,FALSE)</f>
        <v>0</v>
      </c>
      <c r="AN27" s="39"/>
      <c r="AO27" s="35" t="s">
        <v>46</v>
      </c>
      <c r="AP27" s="35">
        <f>VLOOKUP(AO27,PTS,15,FALSE)</f>
        <v>0</v>
      </c>
      <c r="AQ27" s="39"/>
      <c r="AR27" s="35" t="s">
        <v>46</v>
      </c>
      <c r="AS27" s="35">
        <f>VLOOKUP(AR27,PTS,16,FALSE)</f>
        <v>0</v>
      </c>
      <c r="AT27" s="39"/>
      <c r="AU27" s="35" t="s">
        <v>46</v>
      </c>
      <c r="AV27" s="35">
        <f>VLOOKUP(AU27,PTS,17,FALSE)</f>
        <v>0</v>
      </c>
    </row>
    <row r="29" spans="1:48" s="96" customFormat="1">
      <c r="A29" s="96" t="s">
        <v>94</v>
      </c>
      <c r="B29" s="96">
        <f>MAX(B5:B27)</f>
        <v>0</v>
      </c>
      <c r="D29" s="96" t="s">
        <v>94</v>
      </c>
      <c r="E29" s="96">
        <f t="shared" ref="E29" si="0">MAX(E5:E27)</f>
        <v>47</v>
      </c>
      <c r="G29" s="96" t="s">
        <v>94</v>
      </c>
      <c r="H29" s="96">
        <f t="shared" ref="H29" si="1">MAX(H5:H27)</f>
        <v>45.5</v>
      </c>
      <c r="J29" s="96" t="s">
        <v>94</v>
      </c>
      <c r="K29" s="96">
        <f t="shared" ref="K29" si="2">MAX(K5:K27)</f>
        <v>0</v>
      </c>
      <c r="M29" s="96" t="s">
        <v>94</v>
      </c>
      <c r="N29" s="96">
        <f t="shared" ref="N29" si="3">MAX(N5:N27)</f>
        <v>47.5</v>
      </c>
      <c r="P29" s="96" t="s">
        <v>94</v>
      </c>
      <c r="Q29" s="96">
        <f t="shared" ref="Q29" si="4">MAX(Q5:Q27)</f>
        <v>45.5</v>
      </c>
      <c r="S29" s="96" t="s">
        <v>94</v>
      </c>
      <c r="T29" s="96">
        <f t="shared" ref="T29" si="5">MAX(T5:T27)</f>
        <v>49</v>
      </c>
      <c r="V29" s="96" t="s">
        <v>94</v>
      </c>
      <c r="W29" s="96">
        <f t="shared" ref="W29" si="6">MAX(W5:W27)</f>
        <v>51</v>
      </c>
      <c r="Y29" s="96" t="s">
        <v>94</v>
      </c>
      <c r="Z29" s="96">
        <f t="shared" ref="Z29" si="7">MAX(Z5:Z27)</f>
        <v>0</v>
      </c>
      <c r="AB29" s="96" t="s">
        <v>94</v>
      </c>
      <c r="AC29" s="96">
        <f t="shared" ref="AC29" si="8">MAX(AC5:AC27)</f>
        <v>0</v>
      </c>
      <c r="AE29" s="96" t="s">
        <v>94</v>
      </c>
      <c r="AF29" s="96">
        <f t="shared" ref="AF29" si="9">MAX(AF5:AF27)</f>
        <v>0</v>
      </c>
      <c r="AH29" s="96" t="s">
        <v>94</v>
      </c>
      <c r="AI29" s="96">
        <f t="shared" ref="AI29" si="10">MAX(AI5:AI27)</f>
        <v>0</v>
      </c>
      <c r="AK29" s="96" t="s">
        <v>94</v>
      </c>
      <c r="AL29" s="96">
        <f t="shared" ref="AL29" si="11">MAX(AL5:AL27)</f>
        <v>0</v>
      </c>
      <c r="AN29" s="96" t="s">
        <v>94</v>
      </c>
      <c r="AO29" s="96">
        <f t="shared" ref="AO29" si="12">MAX(AO5:AO27)</f>
        <v>0</v>
      </c>
      <c r="AQ29" s="96" t="s">
        <v>94</v>
      </c>
      <c r="AR29" s="96">
        <f t="shared" ref="AR29" si="13">MAX(AR5:AR27)</f>
        <v>0</v>
      </c>
      <c r="AT29" s="96" t="s">
        <v>94</v>
      </c>
      <c r="AU29" s="96">
        <f t="shared" ref="AU29" si="14">MAX(AU5:AU27)</f>
        <v>0</v>
      </c>
    </row>
    <row r="30" spans="1:48" s="97" customFormat="1">
      <c r="A30" s="97" t="s">
        <v>95</v>
      </c>
      <c r="B30" s="97">
        <f>MIN(B5:B27)</f>
        <v>0</v>
      </c>
      <c r="D30" s="97" t="s">
        <v>95</v>
      </c>
      <c r="E30" s="97">
        <f t="shared" ref="E30" si="15">MIN(E5:E27)</f>
        <v>33</v>
      </c>
      <c r="G30" s="97" t="s">
        <v>95</v>
      </c>
      <c r="H30" s="97">
        <f t="shared" ref="H30" si="16">MIN(H5:H27)</f>
        <v>34.5</v>
      </c>
      <c r="J30" s="97" t="s">
        <v>95</v>
      </c>
      <c r="K30" s="97">
        <f t="shared" ref="K30" si="17">MIN(K5:K27)</f>
        <v>0</v>
      </c>
      <c r="M30" s="97" t="s">
        <v>95</v>
      </c>
      <c r="N30" s="97">
        <f t="shared" ref="N30" si="18">MIN(N5:N27)</f>
        <v>32.5</v>
      </c>
      <c r="P30" s="97" t="s">
        <v>95</v>
      </c>
      <c r="Q30" s="97">
        <f t="shared" ref="Q30" si="19">MIN(Q5:Q27)</f>
        <v>34</v>
      </c>
      <c r="S30" s="97" t="s">
        <v>95</v>
      </c>
      <c r="T30" s="97">
        <f t="shared" ref="T30" si="20">MIN(T5:T27)</f>
        <v>31</v>
      </c>
      <c r="V30" s="97" t="s">
        <v>95</v>
      </c>
      <c r="W30" s="97">
        <f t="shared" ref="W30" si="21">MIN(W5:W27)</f>
        <v>29</v>
      </c>
      <c r="Y30" s="97" t="s">
        <v>95</v>
      </c>
      <c r="Z30" s="97">
        <f t="shared" ref="Z30" si="22">MIN(Z5:Z27)</f>
        <v>0</v>
      </c>
      <c r="AB30" s="97" t="s">
        <v>95</v>
      </c>
      <c r="AC30" s="97">
        <f t="shared" ref="AC30" si="23">MIN(AC5:AC27)</f>
        <v>0</v>
      </c>
      <c r="AE30" s="97" t="s">
        <v>95</v>
      </c>
      <c r="AF30" s="97">
        <f t="shared" ref="AF30" si="24">MIN(AF5:AF27)</f>
        <v>0</v>
      </c>
      <c r="AH30" s="97" t="s">
        <v>95</v>
      </c>
      <c r="AI30" s="97">
        <f t="shared" ref="AI30" si="25">MIN(AI5:AI27)</f>
        <v>0</v>
      </c>
      <c r="AK30" s="97" t="s">
        <v>95</v>
      </c>
      <c r="AL30" s="97">
        <f t="shared" ref="AL30" si="26">MIN(AL5:AL27)</f>
        <v>0</v>
      </c>
      <c r="AN30" s="97" t="s">
        <v>95</v>
      </c>
      <c r="AO30" s="97">
        <f t="shared" ref="AO30" si="27">MIN(AO5:AO27)</f>
        <v>0</v>
      </c>
      <c r="AQ30" s="97" t="s">
        <v>95</v>
      </c>
      <c r="AR30" s="97">
        <f t="shared" ref="AR30" si="28">MIN(AR5:AR27)</f>
        <v>0</v>
      </c>
      <c r="AT30" s="97" t="s">
        <v>95</v>
      </c>
      <c r="AU30" s="97">
        <f t="shared" ref="AU30" si="29">MIN(AU5:AU27)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K2" sqref="K2"/>
    </sheetView>
  </sheetViews>
  <sheetFormatPr defaultRowHeight="15"/>
  <cols>
    <col min="1" max="1" width="30.85546875" customWidth="1"/>
    <col min="2" max="2" width="11.85546875" style="35" customWidth="1"/>
    <col min="3" max="3" width="16.7109375" style="35" customWidth="1"/>
    <col min="4" max="4" width="19.42578125" customWidth="1"/>
    <col min="5" max="5" width="56.28515625" bestFit="1" customWidth="1"/>
    <col min="6" max="19" width="18.28515625" customWidth="1"/>
  </cols>
  <sheetData>
    <row r="1" spans="1:19" s="35" customFormat="1">
      <c r="A1" s="45" t="s">
        <v>96</v>
      </c>
      <c r="C1" s="44">
        <v>42844</v>
      </c>
      <c r="D1" s="44">
        <v>42851</v>
      </c>
      <c r="E1" s="44">
        <v>42858</v>
      </c>
      <c r="F1" s="44">
        <v>42865</v>
      </c>
      <c r="G1" s="44">
        <v>42872</v>
      </c>
      <c r="H1" s="44">
        <v>42879</v>
      </c>
      <c r="I1" s="44">
        <v>42886</v>
      </c>
      <c r="J1" s="44">
        <v>42893</v>
      </c>
      <c r="K1" s="44">
        <v>42900</v>
      </c>
      <c r="L1" s="44">
        <v>42907</v>
      </c>
      <c r="M1" s="44">
        <v>42914</v>
      </c>
      <c r="N1" s="44">
        <v>42928</v>
      </c>
      <c r="O1" s="44">
        <v>42935</v>
      </c>
      <c r="P1" s="44">
        <v>42942</v>
      </c>
      <c r="Q1" s="44">
        <v>42949</v>
      </c>
      <c r="R1" s="44">
        <v>42956</v>
      </c>
      <c r="S1" s="44">
        <v>42963</v>
      </c>
    </row>
    <row r="2" spans="1:19">
      <c r="C2" s="3" t="s">
        <v>97</v>
      </c>
      <c r="D2" s="3" t="s">
        <v>74</v>
      </c>
      <c r="E2" s="3" t="s">
        <v>75</v>
      </c>
      <c r="F2" s="3" t="s">
        <v>76</v>
      </c>
      <c r="G2" s="3" t="s">
        <v>77</v>
      </c>
      <c r="H2" s="3" t="s">
        <v>78</v>
      </c>
      <c r="I2" s="3" t="s">
        <v>79</v>
      </c>
      <c r="J2" s="3" t="s">
        <v>80</v>
      </c>
      <c r="K2" s="3" t="s">
        <v>81</v>
      </c>
      <c r="L2" s="3" t="s">
        <v>82</v>
      </c>
      <c r="M2" s="3" t="s">
        <v>83</v>
      </c>
      <c r="N2" s="3" t="s">
        <v>84</v>
      </c>
      <c r="O2" s="3" t="s">
        <v>85</v>
      </c>
      <c r="P2" s="3" t="s">
        <v>86</v>
      </c>
      <c r="Q2" s="3" t="s">
        <v>87</v>
      </c>
      <c r="R2" s="3" t="s">
        <v>88</v>
      </c>
      <c r="S2" s="3" t="s">
        <v>89</v>
      </c>
    </row>
    <row r="3" spans="1:19">
      <c r="A3" s="32" t="s">
        <v>98</v>
      </c>
      <c r="B3" s="35" t="s">
        <v>99</v>
      </c>
      <c r="E3" t="s">
        <v>100</v>
      </c>
      <c r="F3" t="s">
        <v>101</v>
      </c>
      <c r="H3" t="s">
        <v>102</v>
      </c>
      <c r="I3" t="s">
        <v>103</v>
      </c>
      <c r="J3" t="s">
        <v>104</v>
      </c>
      <c r="K3" t="s">
        <v>993</v>
      </c>
    </row>
    <row r="4" spans="1:19">
      <c r="A4" s="100" t="s">
        <v>105</v>
      </c>
      <c r="B4" s="35" t="s">
        <v>106</v>
      </c>
      <c r="F4" t="s">
        <v>107</v>
      </c>
      <c r="H4" t="s">
        <v>108</v>
      </c>
      <c r="I4" t="s">
        <v>109</v>
      </c>
      <c r="J4" t="s">
        <v>110</v>
      </c>
    </row>
    <row r="5" spans="1:19">
      <c r="A5" s="100"/>
      <c r="B5" s="35" t="s">
        <v>111</v>
      </c>
      <c r="F5" t="s">
        <v>112</v>
      </c>
      <c r="H5" t="s">
        <v>113</v>
      </c>
      <c r="I5" t="s">
        <v>114</v>
      </c>
      <c r="J5" t="s">
        <v>115</v>
      </c>
    </row>
    <row r="6" spans="1:19">
      <c r="A6" s="100"/>
      <c r="B6" s="35" t="s">
        <v>116</v>
      </c>
      <c r="F6" t="s">
        <v>117</v>
      </c>
      <c r="H6" t="s">
        <v>118</v>
      </c>
      <c r="I6" t="s">
        <v>119</v>
      </c>
      <c r="J6" t="s">
        <v>120</v>
      </c>
    </row>
    <row r="7" spans="1:19">
      <c r="A7" s="100" t="s">
        <v>121</v>
      </c>
      <c r="B7" s="35" t="s">
        <v>106</v>
      </c>
      <c r="E7" t="s">
        <v>122</v>
      </c>
      <c r="K7" t="s">
        <v>995</v>
      </c>
    </row>
    <row r="8" spans="1:19">
      <c r="A8" s="100"/>
      <c r="B8" s="35" t="s">
        <v>111</v>
      </c>
      <c r="E8" t="s">
        <v>123</v>
      </c>
      <c r="K8" t="s">
        <v>996</v>
      </c>
    </row>
    <row r="9" spans="1:19">
      <c r="A9" s="100"/>
      <c r="B9" s="35" t="s">
        <v>116</v>
      </c>
      <c r="E9" t="s">
        <v>124</v>
      </c>
      <c r="K9" t="s">
        <v>994</v>
      </c>
    </row>
    <row r="10" spans="1:19">
      <c r="A10" s="32" t="s">
        <v>125</v>
      </c>
      <c r="B10" s="43">
        <v>10</v>
      </c>
      <c r="C10" s="43"/>
      <c r="E10" t="s">
        <v>126</v>
      </c>
      <c r="F10" t="s">
        <v>127</v>
      </c>
      <c r="H10" t="s">
        <v>128</v>
      </c>
      <c r="I10" t="s">
        <v>129</v>
      </c>
      <c r="J10" t="s">
        <v>130</v>
      </c>
      <c r="K10" t="s">
        <v>997</v>
      </c>
    </row>
    <row r="11" spans="1:19">
      <c r="A11" s="32" t="s">
        <v>131</v>
      </c>
      <c r="B11" s="43">
        <v>10</v>
      </c>
      <c r="C11" s="43"/>
      <c r="E11" t="s">
        <v>132</v>
      </c>
      <c r="F11" t="s">
        <v>133</v>
      </c>
      <c r="H11" t="s">
        <v>134</v>
      </c>
      <c r="I11" t="s">
        <v>135</v>
      </c>
      <c r="J11" t="s">
        <v>134</v>
      </c>
      <c r="K11" t="s">
        <v>998</v>
      </c>
    </row>
    <row r="12" spans="1:19">
      <c r="A12" s="32" t="s">
        <v>136</v>
      </c>
      <c r="B12" s="43">
        <v>10</v>
      </c>
      <c r="C12" s="43"/>
      <c r="E12" t="s">
        <v>133</v>
      </c>
      <c r="F12" t="s">
        <v>137</v>
      </c>
      <c r="H12" t="s">
        <v>138</v>
      </c>
      <c r="I12" t="s">
        <v>139</v>
      </c>
      <c r="J12" t="s">
        <v>140</v>
      </c>
      <c r="K12" t="s">
        <v>999</v>
      </c>
    </row>
    <row r="13" spans="1:19">
      <c r="A13" s="32" t="s">
        <v>141</v>
      </c>
      <c r="B13" s="43">
        <v>10</v>
      </c>
      <c r="C13" s="43"/>
      <c r="E13" t="s">
        <v>142</v>
      </c>
      <c r="F13" t="s">
        <v>143</v>
      </c>
      <c r="H13" t="s">
        <v>144</v>
      </c>
      <c r="I13" t="s">
        <v>145</v>
      </c>
      <c r="J13" t="s">
        <v>146</v>
      </c>
      <c r="K13" t="s">
        <v>500</v>
      </c>
    </row>
    <row r="14" spans="1:19">
      <c r="A14" s="32" t="s">
        <v>147</v>
      </c>
      <c r="B14" s="43">
        <v>10</v>
      </c>
      <c r="C14" s="43"/>
      <c r="E14" t="s">
        <v>148</v>
      </c>
      <c r="F14" t="s">
        <v>149</v>
      </c>
      <c r="H14" t="s">
        <v>150</v>
      </c>
      <c r="I14" t="s">
        <v>151</v>
      </c>
      <c r="J14" t="s">
        <v>152</v>
      </c>
      <c r="K14" t="s">
        <v>1000</v>
      </c>
    </row>
    <row r="15" spans="1:19">
      <c r="A15" s="32" t="s">
        <v>153</v>
      </c>
      <c r="B15" s="43">
        <v>10</v>
      </c>
      <c r="C15" s="43"/>
      <c r="E15" t="s">
        <v>154</v>
      </c>
      <c r="F15" t="s">
        <v>155</v>
      </c>
      <c r="H15" t="s">
        <v>156</v>
      </c>
      <c r="I15" t="s">
        <v>157</v>
      </c>
      <c r="J15" t="s">
        <v>158</v>
      </c>
      <c r="K15" t="s">
        <v>393</v>
      </c>
    </row>
    <row r="16" spans="1:19">
      <c r="A16" s="32" t="s">
        <v>159</v>
      </c>
      <c r="B16" s="43">
        <v>10</v>
      </c>
      <c r="C16" s="43"/>
      <c r="E16" t="s">
        <v>160</v>
      </c>
      <c r="F16" t="s">
        <v>161</v>
      </c>
      <c r="H16" t="s">
        <v>127</v>
      </c>
      <c r="I16" t="s">
        <v>162</v>
      </c>
      <c r="J16" t="s">
        <v>163</v>
      </c>
      <c r="K16" t="s">
        <v>1001</v>
      </c>
    </row>
    <row r="17" spans="1:11">
      <c r="A17" s="32" t="s">
        <v>164</v>
      </c>
      <c r="B17" s="43">
        <v>10</v>
      </c>
      <c r="C17" s="43"/>
      <c r="E17" t="s">
        <v>165</v>
      </c>
      <c r="F17" t="s">
        <v>135</v>
      </c>
      <c r="H17" t="s">
        <v>166</v>
      </c>
      <c r="I17" t="s">
        <v>167</v>
      </c>
      <c r="J17" t="s">
        <v>168</v>
      </c>
      <c r="K17" t="s">
        <v>1002</v>
      </c>
    </row>
    <row r="19" spans="1:11">
      <c r="A19" s="32" t="s">
        <v>169</v>
      </c>
      <c r="B19" s="43">
        <v>10</v>
      </c>
      <c r="C19" s="35" t="s">
        <v>170</v>
      </c>
    </row>
    <row r="20" spans="1:11">
      <c r="B20" s="43">
        <v>10</v>
      </c>
      <c r="C20" s="35" t="s">
        <v>171</v>
      </c>
    </row>
    <row r="21" spans="1:11">
      <c r="B21" s="43">
        <v>10</v>
      </c>
      <c r="C21" s="35" t="s">
        <v>172</v>
      </c>
    </row>
    <row r="22" spans="1:11">
      <c r="B22" s="43">
        <v>10</v>
      </c>
      <c r="C22" s="35" t="s">
        <v>173</v>
      </c>
    </row>
  </sheetData>
  <mergeCells count="2">
    <mergeCell ref="A4:A6"/>
    <mergeCell ref="A7:A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"/>
  <sheetViews>
    <sheetView workbookViewId="0"/>
  </sheetViews>
  <sheetFormatPr defaultRowHeight="15"/>
  <cols>
    <col min="1" max="1" width="35" bestFit="1" customWidth="1"/>
    <col min="2" max="18" width="9.28515625" bestFit="1" customWidth="1"/>
  </cols>
  <sheetData>
    <row r="1" spans="1:18">
      <c r="A1" s="92" t="s">
        <v>174</v>
      </c>
      <c r="B1" s="92" t="s">
        <v>16</v>
      </c>
      <c r="C1" s="92" t="s">
        <v>18</v>
      </c>
      <c r="D1" s="92" t="s">
        <v>45</v>
      </c>
      <c r="E1" s="92" t="s">
        <v>60</v>
      </c>
      <c r="F1" s="92" t="s">
        <v>43</v>
      </c>
      <c r="G1" s="92" t="s">
        <v>61</v>
      </c>
      <c r="H1" s="92" t="s">
        <v>62</v>
      </c>
      <c r="I1" s="92" t="s">
        <v>63</v>
      </c>
      <c r="J1" s="92" t="s">
        <v>64</v>
      </c>
      <c r="K1" s="92" t="s">
        <v>65</v>
      </c>
      <c r="L1" s="92" t="s">
        <v>66</v>
      </c>
      <c r="M1" s="92" t="s">
        <v>67</v>
      </c>
      <c r="N1" s="92" t="s">
        <v>68</v>
      </c>
      <c r="O1" s="92" t="s">
        <v>69</v>
      </c>
      <c r="P1" s="92" t="s">
        <v>70</v>
      </c>
      <c r="Q1" s="92" t="s">
        <v>71</v>
      </c>
      <c r="R1" s="92" t="s">
        <v>72</v>
      </c>
    </row>
    <row r="2" spans="1:18" s="94" customFormat="1">
      <c r="A2" s="93" t="s">
        <v>175</v>
      </c>
      <c r="B2" s="90">
        <v>0</v>
      </c>
      <c r="C2" s="90">
        <v>7</v>
      </c>
      <c r="D2" s="90">
        <v>7.5</v>
      </c>
      <c r="E2" s="90">
        <v>0</v>
      </c>
      <c r="F2" s="90">
        <v>3.5</v>
      </c>
      <c r="G2" s="90">
        <v>7.5</v>
      </c>
      <c r="H2" s="90">
        <v>6</v>
      </c>
      <c r="I2" s="90">
        <v>6</v>
      </c>
      <c r="J2" s="90">
        <v>0</v>
      </c>
      <c r="K2" s="90">
        <v>0</v>
      </c>
      <c r="L2" s="90">
        <v>0</v>
      </c>
      <c r="M2" s="90">
        <v>0</v>
      </c>
      <c r="N2" s="90">
        <v>0</v>
      </c>
      <c r="O2" s="90">
        <v>0</v>
      </c>
      <c r="P2" s="90">
        <v>0</v>
      </c>
      <c r="Q2" s="90">
        <v>0</v>
      </c>
      <c r="R2" s="93">
        <v>37.5</v>
      </c>
    </row>
    <row r="3" spans="1:18" s="94" customFormat="1">
      <c r="A3" s="93" t="s">
        <v>179</v>
      </c>
      <c r="B3" s="90">
        <v>0</v>
      </c>
      <c r="C3" s="90">
        <v>8.5</v>
      </c>
      <c r="D3" s="90">
        <v>4</v>
      </c>
      <c r="E3" s="90">
        <v>0</v>
      </c>
      <c r="F3" s="90">
        <v>4</v>
      </c>
      <c r="G3" s="90">
        <v>6</v>
      </c>
      <c r="H3" s="90">
        <v>8</v>
      </c>
      <c r="I3" s="90">
        <v>7</v>
      </c>
      <c r="J3" s="90">
        <v>0</v>
      </c>
      <c r="K3" s="90">
        <v>0</v>
      </c>
      <c r="L3" s="90">
        <v>0</v>
      </c>
      <c r="M3" s="90">
        <v>0</v>
      </c>
      <c r="N3" s="90">
        <v>0</v>
      </c>
      <c r="O3" s="90">
        <v>0</v>
      </c>
      <c r="P3" s="90">
        <v>0</v>
      </c>
      <c r="Q3" s="90">
        <v>0</v>
      </c>
      <c r="R3" s="93">
        <v>37.5</v>
      </c>
    </row>
    <row r="4" spans="1:18" s="94" customFormat="1">
      <c r="A4" s="93" t="s">
        <v>178</v>
      </c>
      <c r="B4" s="90">
        <v>0</v>
      </c>
      <c r="C4" s="90">
        <v>6</v>
      </c>
      <c r="D4" s="90">
        <v>6.5</v>
      </c>
      <c r="E4" s="90">
        <v>0</v>
      </c>
      <c r="F4" s="90">
        <v>3</v>
      </c>
      <c r="G4" s="90">
        <v>7.5</v>
      </c>
      <c r="H4" s="90">
        <v>8</v>
      </c>
      <c r="I4" s="90">
        <v>6.5</v>
      </c>
      <c r="J4" s="90">
        <v>0</v>
      </c>
      <c r="K4" s="90">
        <v>0</v>
      </c>
      <c r="L4" s="90">
        <v>0</v>
      </c>
      <c r="M4" s="90">
        <v>0</v>
      </c>
      <c r="N4" s="90">
        <v>0</v>
      </c>
      <c r="O4" s="90">
        <v>0</v>
      </c>
      <c r="P4" s="90">
        <v>0</v>
      </c>
      <c r="Q4" s="90">
        <v>0</v>
      </c>
      <c r="R4" s="93">
        <v>37.5</v>
      </c>
    </row>
    <row r="5" spans="1:18" s="94" customFormat="1">
      <c r="A5" s="93" t="s">
        <v>182</v>
      </c>
      <c r="B5" s="90">
        <v>0</v>
      </c>
      <c r="C5" s="90">
        <v>7</v>
      </c>
      <c r="D5" s="90">
        <v>0</v>
      </c>
      <c r="E5" s="90">
        <v>0</v>
      </c>
      <c r="F5" s="90">
        <v>8</v>
      </c>
      <c r="G5" s="90">
        <v>6</v>
      </c>
      <c r="H5" s="90">
        <v>8</v>
      </c>
      <c r="I5" s="90">
        <v>7.5</v>
      </c>
      <c r="J5" s="90">
        <v>0</v>
      </c>
      <c r="K5" s="90">
        <v>0</v>
      </c>
      <c r="L5" s="90">
        <v>0</v>
      </c>
      <c r="M5" s="90">
        <v>0</v>
      </c>
      <c r="N5" s="90">
        <v>0</v>
      </c>
      <c r="O5" s="90">
        <v>0</v>
      </c>
      <c r="P5" s="90">
        <v>0</v>
      </c>
      <c r="Q5" s="90">
        <v>0</v>
      </c>
      <c r="R5" s="93">
        <v>36.5</v>
      </c>
    </row>
    <row r="6" spans="1:18" s="94" customFormat="1">
      <c r="A6" s="93" t="s">
        <v>176</v>
      </c>
      <c r="B6" s="90">
        <v>0</v>
      </c>
      <c r="C6" s="90">
        <v>6</v>
      </c>
      <c r="D6" s="90">
        <v>7</v>
      </c>
      <c r="E6" s="90">
        <v>0</v>
      </c>
      <c r="F6" s="90">
        <v>5</v>
      </c>
      <c r="G6" s="90">
        <v>9.5</v>
      </c>
      <c r="H6" s="90">
        <v>4</v>
      </c>
      <c r="I6" s="90">
        <v>5</v>
      </c>
      <c r="J6" s="90">
        <v>0</v>
      </c>
      <c r="K6" s="90">
        <v>0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90">
        <v>0</v>
      </c>
      <c r="R6" s="93">
        <v>36.5</v>
      </c>
    </row>
    <row r="7" spans="1:18" s="94" customFormat="1">
      <c r="A7" s="93" t="s">
        <v>177</v>
      </c>
      <c r="B7" s="90">
        <v>0</v>
      </c>
      <c r="C7" s="90">
        <v>6</v>
      </c>
      <c r="D7" s="90">
        <v>5</v>
      </c>
      <c r="E7" s="90">
        <v>0</v>
      </c>
      <c r="F7" s="90">
        <v>8</v>
      </c>
      <c r="G7" s="90">
        <v>5</v>
      </c>
      <c r="H7" s="90">
        <v>7.5</v>
      </c>
      <c r="I7" s="90">
        <v>4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3">
        <v>35.5</v>
      </c>
    </row>
    <row r="8" spans="1:18" s="94" customFormat="1">
      <c r="A8" s="93" t="s">
        <v>191</v>
      </c>
      <c r="B8" s="90">
        <v>0</v>
      </c>
      <c r="C8" s="90">
        <v>0</v>
      </c>
      <c r="D8" s="90">
        <v>5</v>
      </c>
      <c r="E8" s="90">
        <v>0</v>
      </c>
      <c r="F8" s="90">
        <v>7.5</v>
      </c>
      <c r="G8" s="90">
        <v>5</v>
      </c>
      <c r="H8" s="90">
        <v>9.5</v>
      </c>
      <c r="I8" s="90">
        <v>7.5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3">
        <v>34.5</v>
      </c>
    </row>
    <row r="9" spans="1:18" s="94" customFormat="1">
      <c r="A9" s="93" t="s">
        <v>183</v>
      </c>
      <c r="B9" s="90">
        <v>0</v>
      </c>
      <c r="C9" s="90">
        <v>7</v>
      </c>
      <c r="D9" s="90">
        <v>7</v>
      </c>
      <c r="E9" s="90">
        <v>0</v>
      </c>
      <c r="F9" s="90">
        <v>7</v>
      </c>
      <c r="G9" s="90">
        <v>4</v>
      </c>
      <c r="H9" s="90">
        <v>4</v>
      </c>
      <c r="I9" s="90">
        <v>5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3">
        <v>34</v>
      </c>
    </row>
    <row r="10" spans="1:18" s="94" customFormat="1">
      <c r="A10" s="93" t="s">
        <v>181</v>
      </c>
      <c r="B10" s="90">
        <v>0</v>
      </c>
      <c r="C10" s="90">
        <v>6</v>
      </c>
      <c r="D10" s="90">
        <v>4</v>
      </c>
      <c r="E10" s="90">
        <v>0</v>
      </c>
      <c r="F10" s="90">
        <v>7.5</v>
      </c>
      <c r="G10" s="90">
        <v>5</v>
      </c>
      <c r="H10" s="90">
        <v>7</v>
      </c>
      <c r="I10" s="90">
        <v>3.5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3">
        <v>33</v>
      </c>
    </row>
    <row r="11" spans="1:18" s="94" customFormat="1">
      <c r="A11" s="93" t="s">
        <v>197</v>
      </c>
      <c r="B11" s="90">
        <v>0</v>
      </c>
      <c r="C11" s="90">
        <v>5</v>
      </c>
      <c r="D11" s="90">
        <v>0</v>
      </c>
      <c r="E11" s="90">
        <v>0</v>
      </c>
      <c r="F11" s="90">
        <v>5</v>
      </c>
      <c r="G11" s="90">
        <v>6.5</v>
      </c>
      <c r="H11" s="90">
        <v>9</v>
      </c>
      <c r="I11" s="90">
        <v>7.5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3">
        <v>33</v>
      </c>
    </row>
    <row r="12" spans="1:18" s="94" customFormat="1">
      <c r="A12" s="93" t="s">
        <v>187</v>
      </c>
      <c r="B12" s="90">
        <v>0</v>
      </c>
      <c r="C12" s="90">
        <v>2.5</v>
      </c>
      <c r="D12" s="90">
        <v>4</v>
      </c>
      <c r="E12" s="90">
        <v>0</v>
      </c>
      <c r="F12" s="90">
        <v>7</v>
      </c>
      <c r="G12" s="90">
        <v>7</v>
      </c>
      <c r="H12" s="90">
        <v>7</v>
      </c>
      <c r="I12" s="90">
        <v>5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3">
        <v>32.5</v>
      </c>
    </row>
    <row r="13" spans="1:18" s="94" customFormat="1">
      <c r="A13" s="93" t="s">
        <v>188</v>
      </c>
      <c r="B13" s="90">
        <v>0</v>
      </c>
      <c r="C13" s="90">
        <v>3.5</v>
      </c>
      <c r="D13" s="90">
        <v>7</v>
      </c>
      <c r="E13" s="90">
        <v>0</v>
      </c>
      <c r="F13" s="90">
        <v>6</v>
      </c>
      <c r="G13" s="90">
        <v>5</v>
      </c>
      <c r="H13" s="90">
        <v>6</v>
      </c>
      <c r="I13" s="90">
        <v>5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3">
        <v>32.5</v>
      </c>
    </row>
    <row r="14" spans="1:18" s="94" customFormat="1">
      <c r="A14" s="93" t="s">
        <v>193</v>
      </c>
      <c r="B14" s="90">
        <v>0</v>
      </c>
      <c r="C14" s="90">
        <v>6</v>
      </c>
      <c r="D14" s="90">
        <v>3.5</v>
      </c>
      <c r="E14" s="90">
        <v>0</v>
      </c>
      <c r="F14" s="90">
        <v>6</v>
      </c>
      <c r="G14" s="90">
        <v>6</v>
      </c>
      <c r="H14" s="90">
        <v>5</v>
      </c>
      <c r="I14" s="90">
        <v>6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3">
        <v>32.5</v>
      </c>
    </row>
    <row r="15" spans="1:18" s="94" customFormat="1">
      <c r="A15" s="93" t="s">
        <v>219</v>
      </c>
      <c r="B15" s="90">
        <v>0</v>
      </c>
      <c r="C15" s="90">
        <v>5</v>
      </c>
      <c r="D15" s="90">
        <v>6</v>
      </c>
      <c r="E15" s="90">
        <v>0</v>
      </c>
      <c r="F15" s="90">
        <v>0</v>
      </c>
      <c r="G15" s="90">
        <v>6.5</v>
      </c>
      <c r="H15" s="90">
        <v>5</v>
      </c>
      <c r="I15" s="90">
        <v>9.5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3">
        <v>32</v>
      </c>
    </row>
    <row r="16" spans="1:18" s="94" customFormat="1">
      <c r="A16" s="93" t="s">
        <v>189</v>
      </c>
      <c r="B16" s="90">
        <v>0</v>
      </c>
      <c r="C16" s="90">
        <v>7</v>
      </c>
      <c r="D16" s="90">
        <v>6</v>
      </c>
      <c r="E16" s="90">
        <v>0</v>
      </c>
      <c r="F16" s="90">
        <v>3</v>
      </c>
      <c r="G16" s="90">
        <v>6</v>
      </c>
      <c r="H16" s="90">
        <v>5</v>
      </c>
      <c r="I16" s="90">
        <v>5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3">
        <v>32</v>
      </c>
    </row>
    <row r="17" spans="1:18" s="94" customFormat="1">
      <c r="A17" s="93" t="s">
        <v>190</v>
      </c>
      <c r="B17" s="90">
        <v>0</v>
      </c>
      <c r="C17" s="90">
        <v>6.5</v>
      </c>
      <c r="D17" s="90">
        <v>7</v>
      </c>
      <c r="E17" s="90">
        <v>0</v>
      </c>
      <c r="F17" s="90">
        <v>4</v>
      </c>
      <c r="G17" s="90">
        <v>7.5</v>
      </c>
      <c r="H17" s="90">
        <v>2</v>
      </c>
      <c r="I17" s="90">
        <v>5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3">
        <v>32</v>
      </c>
    </row>
    <row r="18" spans="1:18" s="94" customFormat="1">
      <c r="A18" s="93" t="s">
        <v>203</v>
      </c>
      <c r="B18" s="90">
        <v>0</v>
      </c>
      <c r="C18" s="90">
        <v>4</v>
      </c>
      <c r="D18" s="90">
        <v>7.5</v>
      </c>
      <c r="E18" s="90">
        <v>0</v>
      </c>
      <c r="F18" s="90">
        <v>7</v>
      </c>
      <c r="G18" s="90">
        <v>6</v>
      </c>
      <c r="H18" s="90">
        <v>0</v>
      </c>
      <c r="I18" s="90">
        <v>7.5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3">
        <v>32</v>
      </c>
    </row>
    <row r="19" spans="1:18" s="94" customFormat="1">
      <c r="A19" s="93" t="s">
        <v>195</v>
      </c>
      <c r="B19" s="90">
        <v>0</v>
      </c>
      <c r="C19" s="90">
        <v>0</v>
      </c>
      <c r="D19" s="90">
        <v>5</v>
      </c>
      <c r="E19" s="90">
        <v>0</v>
      </c>
      <c r="F19" s="90">
        <v>7.5</v>
      </c>
      <c r="G19" s="90">
        <v>6</v>
      </c>
      <c r="H19" s="90">
        <v>7</v>
      </c>
      <c r="I19" s="90">
        <v>6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3">
        <v>31.5</v>
      </c>
    </row>
    <row r="20" spans="1:18" s="94" customFormat="1">
      <c r="A20" s="93" t="s">
        <v>210</v>
      </c>
      <c r="B20" s="90">
        <v>0</v>
      </c>
      <c r="C20" s="90">
        <v>4</v>
      </c>
      <c r="D20" s="90">
        <v>6</v>
      </c>
      <c r="E20" s="90">
        <v>0</v>
      </c>
      <c r="F20" s="90">
        <v>3</v>
      </c>
      <c r="G20" s="90">
        <v>4</v>
      </c>
      <c r="H20" s="90">
        <v>6.5</v>
      </c>
      <c r="I20" s="90">
        <v>8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3">
        <v>31.5</v>
      </c>
    </row>
    <row r="21" spans="1:18" s="94" customFormat="1">
      <c r="A21" s="93" t="s">
        <v>211</v>
      </c>
      <c r="B21" s="90">
        <v>0</v>
      </c>
      <c r="C21" s="90">
        <v>6.5</v>
      </c>
      <c r="D21" s="90">
        <v>7</v>
      </c>
      <c r="E21" s="90">
        <v>0</v>
      </c>
      <c r="F21" s="90">
        <v>10</v>
      </c>
      <c r="G21" s="90">
        <v>0</v>
      </c>
      <c r="H21" s="90">
        <v>0</v>
      </c>
      <c r="I21" s="90">
        <v>8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3">
        <v>31.5</v>
      </c>
    </row>
    <row r="22" spans="1:18" s="94" customFormat="1">
      <c r="A22" s="93" t="s">
        <v>192</v>
      </c>
      <c r="B22" s="90">
        <v>0</v>
      </c>
      <c r="C22" s="90">
        <v>7</v>
      </c>
      <c r="D22" s="90">
        <v>6.5</v>
      </c>
      <c r="E22" s="90">
        <v>0</v>
      </c>
      <c r="F22" s="90">
        <v>5</v>
      </c>
      <c r="G22" s="90">
        <v>4</v>
      </c>
      <c r="H22" s="90">
        <v>4</v>
      </c>
      <c r="I22" s="90">
        <v>5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3">
        <v>31.5</v>
      </c>
    </row>
    <row r="23" spans="1:18" s="94" customFormat="1">
      <c r="A23" s="93" t="s">
        <v>209</v>
      </c>
      <c r="B23" s="90">
        <v>0</v>
      </c>
      <c r="C23" s="90">
        <v>5</v>
      </c>
      <c r="D23" s="90">
        <v>8</v>
      </c>
      <c r="E23" s="90">
        <v>0</v>
      </c>
      <c r="F23" s="90">
        <v>6</v>
      </c>
      <c r="G23" s="90">
        <v>5</v>
      </c>
      <c r="H23" s="90">
        <v>0</v>
      </c>
      <c r="I23" s="90">
        <v>7.5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3">
        <v>31.5</v>
      </c>
    </row>
    <row r="24" spans="1:18" s="94" customFormat="1">
      <c r="A24" s="93" t="s">
        <v>212</v>
      </c>
      <c r="B24" s="90">
        <v>0</v>
      </c>
      <c r="C24" s="90">
        <v>3.5</v>
      </c>
      <c r="D24" s="90">
        <v>0</v>
      </c>
      <c r="E24" s="90">
        <v>0</v>
      </c>
      <c r="F24" s="90">
        <v>7.5</v>
      </c>
      <c r="G24" s="90">
        <v>6.5</v>
      </c>
      <c r="H24" s="90">
        <v>6</v>
      </c>
      <c r="I24" s="90">
        <v>7.5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  <c r="R24" s="93">
        <v>31</v>
      </c>
    </row>
    <row r="25" spans="1:18" s="94" customFormat="1">
      <c r="A25" s="93" t="s">
        <v>184</v>
      </c>
      <c r="B25" s="90">
        <v>0</v>
      </c>
      <c r="C25" s="90">
        <v>6.5</v>
      </c>
      <c r="D25" s="90">
        <v>4</v>
      </c>
      <c r="E25" s="90">
        <v>0</v>
      </c>
      <c r="F25" s="90">
        <v>7.5</v>
      </c>
      <c r="G25" s="90">
        <v>6.5</v>
      </c>
      <c r="H25" s="90">
        <v>4</v>
      </c>
      <c r="I25" s="90">
        <v>2.5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3">
        <v>31</v>
      </c>
    </row>
    <row r="26" spans="1:18" s="94" customFormat="1">
      <c r="A26" s="93" t="s">
        <v>224</v>
      </c>
      <c r="B26" s="90">
        <v>0</v>
      </c>
      <c r="C26" s="90">
        <v>5</v>
      </c>
      <c r="D26" s="90">
        <v>6.5</v>
      </c>
      <c r="E26" s="90">
        <v>0</v>
      </c>
      <c r="F26" s="90">
        <v>0</v>
      </c>
      <c r="G26" s="90">
        <v>5</v>
      </c>
      <c r="H26" s="90">
        <v>6</v>
      </c>
      <c r="I26" s="90">
        <v>8.5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3">
        <v>31</v>
      </c>
    </row>
    <row r="27" spans="1:18" s="94" customFormat="1">
      <c r="A27" s="93" t="s">
        <v>180</v>
      </c>
      <c r="B27" s="90">
        <v>0</v>
      </c>
      <c r="C27" s="90">
        <v>6.5</v>
      </c>
      <c r="D27" s="90">
        <v>7.5</v>
      </c>
      <c r="E27" s="90">
        <v>0</v>
      </c>
      <c r="F27" s="90">
        <v>7</v>
      </c>
      <c r="G27" s="90">
        <v>3.5</v>
      </c>
      <c r="H27" s="90">
        <v>6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  <c r="R27" s="93">
        <v>30.5</v>
      </c>
    </row>
    <row r="28" spans="1:18" s="94" customFormat="1">
      <c r="A28" s="93" t="s">
        <v>221</v>
      </c>
      <c r="B28" s="90">
        <v>0</v>
      </c>
      <c r="C28" s="90">
        <v>9</v>
      </c>
      <c r="D28" s="90">
        <v>4</v>
      </c>
      <c r="E28" s="90">
        <v>0</v>
      </c>
      <c r="F28" s="90">
        <v>0</v>
      </c>
      <c r="G28" s="90">
        <v>3.5</v>
      </c>
      <c r="H28" s="90">
        <v>6</v>
      </c>
      <c r="I28" s="90">
        <v>8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3">
        <v>30.5</v>
      </c>
    </row>
    <row r="29" spans="1:18" s="94" customFormat="1">
      <c r="A29" s="93" t="s">
        <v>194</v>
      </c>
      <c r="B29" s="90">
        <v>0</v>
      </c>
      <c r="C29" s="90">
        <v>6</v>
      </c>
      <c r="D29" s="90">
        <v>7.5</v>
      </c>
      <c r="E29" s="90">
        <v>0</v>
      </c>
      <c r="F29" s="90">
        <v>4</v>
      </c>
      <c r="G29" s="90">
        <v>3.5</v>
      </c>
      <c r="H29" s="90">
        <v>5</v>
      </c>
      <c r="I29" s="90">
        <v>4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3">
        <v>30</v>
      </c>
    </row>
    <row r="30" spans="1:18" s="94" customFormat="1">
      <c r="A30" s="93" t="s">
        <v>213</v>
      </c>
      <c r="B30" s="90">
        <v>0</v>
      </c>
      <c r="C30" s="90">
        <v>7.5</v>
      </c>
      <c r="D30" s="90">
        <v>5</v>
      </c>
      <c r="E30" s="90">
        <v>0</v>
      </c>
      <c r="F30" s="90">
        <v>9</v>
      </c>
      <c r="G30" s="90">
        <v>0</v>
      </c>
      <c r="H30" s="90">
        <v>2</v>
      </c>
      <c r="I30" s="90">
        <v>6.5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  <c r="R30" s="93">
        <v>30</v>
      </c>
    </row>
    <row r="31" spans="1:18" s="94" customFormat="1">
      <c r="A31" s="93" t="s">
        <v>215</v>
      </c>
      <c r="B31" s="90">
        <v>0</v>
      </c>
      <c r="C31" s="90">
        <v>7.5</v>
      </c>
      <c r="D31" s="90">
        <v>6</v>
      </c>
      <c r="E31" s="90">
        <v>0</v>
      </c>
      <c r="F31" s="90">
        <v>0</v>
      </c>
      <c r="G31" s="90">
        <v>2.5</v>
      </c>
      <c r="H31" s="90">
        <v>7</v>
      </c>
      <c r="I31" s="90">
        <v>6.5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3">
        <v>29.5</v>
      </c>
    </row>
    <row r="32" spans="1:18" s="94" customFormat="1">
      <c r="A32" s="93" t="s">
        <v>204</v>
      </c>
      <c r="B32" s="90">
        <v>0</v>
      </c>
      <c r="C32" s="90">
        <v>6.5</v>
      </c>
      <c r="D32" s="90">
        <v>8</v>
      </c>
      <c r="E32" s="90">
        <v>0</v>
      </c>
      <c r="F32" s="90">
        <v>7</v>
      </c>
      <c r="G32" s="90">
        <v>3</v>
      </c>
      <c r="H32" s="90">
        <v>0</v>
      </c>
      <c r="I32" s="90">
        <v>5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3">
        <v>29.5</v>
      </c>
    </row>
    <row r="33" spans="1:18" s="94" customFormat="1">
      <c r="A33" s="93" t="s">
        <v>206</v>
      </c>
      <c r="B33" s="90">
        <v>0</v>
      </c>
      <c r="C33" s="90">
        <v>5</v>
      </c>
      <c r="D33" s="90">
        <v>6.5</v>
      </c>
      <c r="E33" s="90">
        <v>0</v>
      </c>
      <c r="F33" s="90">
        <v>7.5</v>
      </c>
      <c r="G33" s="90">
        <v>5</v>
      </c>
      <c r="H33" s="90">
        <v>0</v>
      </c>
      <c r="I33" s="90">
        <v>5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3">
        <v>29</v>
      </c>
    </row>
    <row r="34" spans="1:18" s="94" customFormat="1">
      <c r="A34" s="93" t="s">
        <v>216</v>
      </c>
      <c r="B34" s="90">
        <v>0</v>
      </c>
      <c r="C34" s="90">
        <v>6.5</v>
      </c>
      <c r="D34" s="90">
        <v>6</v>
      </c>
      <c r="E34" s="90">
        <v>0</v>
      </c>
      <c r="F34" s="90">
        <v>5</v>
      </c>
      <c r="G34" s="90">
        <v>3.5</v>
      </c>
      <c r="H34" s="90">
        <v>2</v>
      </c>
      <c r="I34" s="90">
        <v>6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3">
        <v>29</v>
      </c>
    </row>
    <row r="35" spans="1:18" s="94" customFormat="1">
      <c r="A35" s="93" t="s">
        <v>218</v>
      </c>
      <c r="B35" s="90">
        <v>0</v>
      </c>
      <c r="C35" s="90">
        <v>6.5</v>
      </c>
      <c r="D35" s="90">
        <v>4</v>
      </c>
      <c r="E35" s="90">
        <v>0</v>
      </c>
      <c r="F35" s="90">
        <v>6.5</v>
      </c>
      <c r="G35" s="90">
        <v>0</v>
      </c>
      <c r="H35" s="90">
        <v>6</v>
      </c>
      <c r="I35" s="90">
        <v>6</v>
      </c>
      <c r="J35" s="90">
        <v>0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3">
        <v>29</v>
      </c>
    </row>
    <row r="36" spans="1:18" s="94" customFormat="1">
      <c r="A36" s="93" t="s">
        <v>247</v>
      </c>
      <c r="B36" s="90">
        <v>0</v>
      </c>
      <c r="C36" s="90">
        <v>8.5</v>
      </c>
      <c r="D36" s="90">
        <v>0</v>
      </c>
      <c r="E36" s="90">
        <v>0</v>
      </c>
      <c r="F36" s="90">
        <v>3.5</v>
      </c>
      <c r="G36" s="90">
        <v>7.5</v>
      </c>
      <c r="H36" s="90">
        <v>0</v>
      </c>
      <c r="I36" s="90">
        <v>9</v>
      </c>
      <c r="J36" s="90">
        <v>0</v>
      </c>
      <c r="K36" s="90">
        <v>0</v>
      </c>
      <c r="L36" s="90">
        <v>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  <c r="R36" s="93">
        <v>28.5</v>
      </c>
    </row>
    <row r="37" spans="1:18" s="94" customFormat="1">
      <c r="A37" s="93" t="s">
        <v>214</v>
      </c>
      <c r="B37" s="90">
        <v>0</v>
      </c>
      <c r="C37" s="90">
        <v>7.5</v>
      </c>
      <c r="D37" s="90">
        <v>7.5</v>
      </c>
      <c r="E37" s="90">
        <v>0</v>
      </c>
      <c r="F37" s="90">
        <v>0</v>
      </c>
      <c r="G37" s="90">
        <v>8</v>
      </c>
      <c r="H37" s="90">
        <v>0</v>
      </c>
      <c r="I37" s="90">
        <v>5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3">
        <v>28</v>
      </c>
    </row>
    <row r="38" spans="1:18" s="94" customFormat="1">
      <c r="A38" s="93" t="s">
        <v>225</v>
      </c>
      <c r="B38" s="90">
        <v>0</v>
      </c>
      <c r="C38" s="90">
        <v>7.5</v>
      </c>
      <c r="D38" s="90">
        <v>0</v>
      </c>
      <c r="E38" s="90">
        <v>0</v>
      </c>
      <c r="F38" s="90">
        <v>7</v>
      </c>
      <c r="G38" s="90">
        <v>0</v>
      </c>
      <c r="H38" s="90">
        <v>7.5</v>
      </c>
      <c r="I38" s="90">
        <v>6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3">
        <v>28</v>
      </c>
    </row>
    <row r="39" spans="1:18" s="94" customFormat="1">
      <c r="A39" s="93" t="s">
        <v>241</v>
      </c>
      <c r="B39" s="90">
        <v>0</v>
      </c>
      <c r="C39" s="90">
        <v>0</v>
      </c>
      <c r="D39" s="90">
        <v>4</v>
      </c>
      <c r="E39" s="90">
        <v>0</v>
      </c>
      <c r="F39" s="90">
        <v>6</v>
      </c>
      <c r="G39" s="90">
        <v>5</v>
      </c>
      <c r="H39" s="90">
        <v>5</v>
      </c>
      <c r="I39" s="90">
        <v>8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3">
        <v>28</v>
      </c>
    </row>
    <row r="40" spans="1:18" s="94" customFormat="1">
      <c r="A40" s="93" t="s">
        <v>185</v>
      </c>
      <c r="B40" s="90">
        <v>0</v>
      </c>
      <c r="C40" s="90">
        <v>6.5</v>
      </c>
      <c r="D40" s="90">
        <v>6.5</v>
      </c>
      <c r="E40" s="90">
        <v>0</v>
      </c>
      <c r="F40" s="90">
        <v>4</v>
      </c>
      <c r="G40" s="90">
        <v>6</v>
      </c>
      <c r="H40" s="90">
        <v>5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3">
        <v>28</v>
      </c>
    </row>
    <row r="41" spans="1:18" s="94" customFormat="1">
      <c r="A41" s="93" t="s">
        <v>227</v>
      </c>
      <c r="B41" s="90">
        <v>0</v>
      </c>
      <c r="C41" s="90">
        <v>7</v>
      </c>
      <c r="D41" s="90">
        <v>7</v>
      </c>
      <c r="E41" s="90">
        <v>0</v>
      </c>
      <c r="F41" s="90">
        <v>2.5</v>
      </c>
      <c r="G41" s="90">
        <v>0.5</v>
      </c>
      <c r="H41" s="90">
        <v>5</v>
      </c>
      <c r="I41" s="90">
        <v>6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3">
        <v>28</v>
      </c>
    </row>
    <row r="42" spans="1:18" s="94" customFormat="1">
      <c r="A42" s="93" t="s">
        <v>186</v>
      </c>
      <c r="B42" s="90">
        <v>0</v>
      </c>
      <c r="C42" s="90">
        <v>7.5</v>
      </c>
      <c r="D42" s="90">
        <v>6</v>
      </c>
      <c r="E42" s="90">
        <v>0</v>
      </c>
      <c r="F42" s="90">
        <v>2.5</v>
      </c>
      <c r="G42" s="90">
        <v>9.5</v>
      </c>
      <c r="H42" s="90">
        <v>2.5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3">
        <v>28</v>
      </c>
    </row>
    <row r="43" spans="1:18" s="94" customFormat="1">
      <c r="A43" s="93" t="s">
        <v>201</v>
      </c>
      <c r="B43" s="90">
        <v>0</v>
      </c>
      <c r="C43" s="90">
        <v>5</v>
      </c>
      <c r="D43" s="90">
        <v>5</v>
      </c>
      <c r="E43" s="90">
        <v>0</v>
      </c>
      <c r="F43" s="90">
        <v>7</v>
      </c>
      <c r="G43" s="90">
        <v>7.5</v>
      </c>
      <c r="H43" s="90">
        <v>0</v>
      </c>
      <c r="I43" s="90">
        <v>3.5</v>
      </c>
      <c r="J43" s="90">
        <v>0</v>
      </c>
      <c r="K43" s="90">
        <v>0</v>
      </c>
      <c r="L43" s="90">
        <v>0</v>
      </c>
      <c r="M43" s="90">
        <v>0</v>
      </c>
      <c r="N43" s="90">
        <v>0</v>
      </c>
      <c r="O43" s="90">
        <v>0</v>
      </c>
      <c r="P43" s="90">
        <v>0</v>
      </c>
      <c r="Q43" s="90">
        <v>0</v>
      </c>
      <c r="R43" s="93">
        <v>28</v>
      </c>
    </row>
    <row r="44" spans="1:18" s="94" customFormat="1">
      <c r="A44" s="93" t="s">
        <v>208</v>
      </c>
      <c r="B44" s="90">
        <v>0</v>
      </c>
      <c r="C44" s="90">
        <v>5</v>
      </c>
      <c r="D44" s="90">
        <v>7</v>
      </c>
      <c r="E44" s="90">
        <v>0</v>
      </c>
      <c r="F44" s="90">
        <v>6</v>
      </c>
      <c r="G44" s="90">
        <v>0</v>
      </c>
      <c r="H44" s="90">
        <v>6</v>
      </c>
      <c r="I44" s="90">
        <v>4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3">
        <v>28</v>
      </c>
    </row>
    <row r="45" spans="1:18" s="94" customFormat="1">
      <c r="A45" s="93" t="s">
        <v>228</v>
      </c>
      <c r="B45" s="90">
        <v>0</v>
      </c>
      <c r="C45" s="90">
        <v>6.5</v>
      </c>
      <c r="D45" s="90">
        <v>0</v>
      </c>
      <c r="E45" s="90">
        <v>0</v>
      </c>
      <c r="F45" s="90">
        <v>0</v>
      </c>
      <c r="G45" s="90">
        <v>4</v>
      </c>
      <c r="H45" s="90">
        <v>11.5</v>
      </c>
      <c r="I45" s="90">
        <v>6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  <c r="R45" s="93">
        <v>28</v>
      </c>
    </row>
    <row r="46" spans="1:18" s="94" customFormat="1">
      <c r="A46" s="93" t="s">
        <v>199</v>
      </c>
      <c r="B46" s="90">
        <v>0</v>
      </c>
      <c r="C46" s="90">
        <v>7.5</v>
      </c>
      <c r="D46" s="90">
        <v>4</v>
      </c>
      <c r="E46" s="90">
        <v>0</v>
      </c>
      <c r="F46" s="90">
        <v>6</v>
      </c>
      <c r="G46" s="90">
        <v>7</v>
      </c>
      <c r="H46" s="90">
        <v>0</v>
      </c>
      <c r="I46" s="90">
        <v>3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3">
        <v>27.5</v>
      </c>
    </row>
    <row r="47" spans="1:18" s="94" customFormat="1">
      <c r="A47" s="93" t="s">
        <v>223</v>
      </c>
      <c r="B47" s="90">
        <v>0</v>
      </c>
      <c r="C47" s="90">
        <v>3.5</v>
      </c>
      <c r="D47" s="90">
        <v>6</v>
      </c>
      <c r="E47" s="90">
        <v>0</v>
      </c>
      <c r="F47" s="90">
        <v>6.5</v>
      </c>
      <c r="G47" s="90">
        <v>4</v>
      </c>
      <c r="H47" s="90">
        <v>2.5</v>
      </c>
      <c r="I47" s="90">
        <v>5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0">
        <v>0</v>
      </c>
      <c r="R47" s="93">
        <v>27.5</v>
      </c>
    </row>
    <row r="48" spans="1:18" s="94" customFormat="1">
      <c r="A48" s="93" t="s">
        <v>234</v>
      </c>
      <c r="B48" s="90">
        <v>0</v>
      </c>
      <c r="C48" s="90">
        <v>3.5</v>
      </c>
      <c r="D48" s="90">
        <v>0</v>
      </c>
      <c r="E48" s="90">
        <v>0</v>
      </c>
      <c r="F48" s="90">
        <v>6</v>
      </c>
      <c r="G48" s="90">
        <v>6.5</v>
      </c>
      <c r="H48" s="90">
        <v>5</v>
      </c>
      <c r="I48" s="90">
        <v>6.5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  <c r="R48" s="93">
        <v>27.5</v>
      </c>
    </row>
    <row r="49" spans="1:18" s="94" customFormat="1">
      <c r="A49" s="93" t="s">
        <v>202</v>
      </c>
      <c r="B49" s="90">
        <v>0</v>
      </c>
      <c r="C49" s="90">
        <v>6</v>
      </c>
      <c r="D49" s="90">
        <v>5</v>
      </c>
      <c r="E49" s="90">
        <v>0</v>
      </c>
      <c r="F49" s="90">
        <v>0</v>
      </c>
      <c r="G49" s="90">
        <v>7</v>
      </c>
      <c r="H49" s="90">
        <v>6.5</v>
      </c>
      <c r="I49" s="90">
        <v>2.5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3">
        <v>27</v>
      </c>
    </row>
    <row r="50" spans="1:18" s="94" customFormat="1">
      <c r="A50" s="93" t="s">
        <v>236</v>
      </c>
      <c r="B50" s="90">
        <v>0</v>
      </c>
      <c r="C50" s="90">
        <v>6</v>
      </c>
      <c r="D50" s="90">
        <v>0</v>
      </c>
      <c r="E50" s="90">
        <v>0</v>
      </c>
      <c r="F50" s="90">
        <v>3.5</v>
      </c>
      <c r="G50" s="90">
        <v>4</v>
      </c>
      <c r="H50" s="90">
        <v>7</v>
      </c>
      <c r="I50" s="90">
        <v>6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3">
        <v>26.5</v>
      </c>
    </row>
    <row r="51" spans="1:18" s="94" customFormat="1">
      <c r="A51" s="93" t="s">
        <v>200</v>
      </c>
      <c r="B51" s="90">
        <v>0</v>
      </c>
      <c r="C51" s="90">
        <v>0</v>
      </c>
      <c r="D51" s="90">
        <v>5</v>
      </c>
      <c r="E51" s="90">
        <v>0</v>
      </c>
      <c r="F51" s="90">
        <v>5</v>
      </c>
      <c r="G51" s="90">
        <v>8</v>
      </c>
      <c r="H51" s="90">
        <v>6.5</v>
      </c>
      <c r="I51" s="90">
        <v>2</v>
      </c>
      <c r="J51" s="90">
        <v>0</v>
      </c>
      <c r="K51" s="90">
        <v>0</v>
      </c>
      <c r="L51" s="90">
        <v>0</v>
      </c>
      <c r="M51" s="90">
        <v>0</v>
      </c>
      <c r="N51" s="90">
        <v>0</v>
      </c>
      <c r="O51" s="90">
        <v>0</v>
      </c>
      <c r="P51" s="90">
        <v>0</v>
      </c>
      <c r="Q51" s="90">
        <v>0</v>
      </c>
      <c r="R51" s="93">
        <v>26.5</v>
      </c>
    </row>
    <row r="52" spans="1:18" s="94" customFormat="1">
      <c r="A52" s="93" t="s">
        <v>255</v>
      </c>
      <c r="B52" s="90">
        <v>0</v>
      </c>
      <c r="C52" s="90">
        <v>4</v>
      </c>
      <c r="D52" s="90">
        <v>4</v>
      </c>
      <c r="E52" s="90">
        <v>0</v>
      </c>
      <c r="F52" s="90">
        <v>5</v>
      </c>
      <c r="G52" s="90">
        <v>3.5</v>
      </c>
      <c r="H52" s="90">
        <v>2</v>
      </c>
      <c r="I52" s="90">
        <v>7.5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  <c r="R52" s="93">
        <v>26</v>
      </c>
    </row>
    <row r="53" spans="1:18" s="94" customFormat="1">
      <c r="A53" s="93" t="s">
        <v>252</v>
      </c>
      <c r="B53" s="90">
        <v>0</v>
      </c>
      <c r="C53" s="90">
        <v>5</v>
      </c>
      <c r="D53" s="90">
        <v>7</v>
      </c>
      <c r="E53" s="90">
        <v>0</v>
      </c>
      <c r="F53" s="90">
        <v>0</v>
      </c>
      <c r="G53" s="90">
        <v>7</v>
      </c>
      <c r="H53" s="90">
        <v>0</v>
      </c>
      <c r="I53" s="90">
        <v>7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0">
        <v>0</v>
      </c>
      <c r="R53" s="93">
        <v>26</v>
      </c>
    </row>
    <row r="54" spans="1:18" s="94" customFormat="1">
      <c r="A54" s="93" t="s">
        <v>245</v>
      </c>
      <c r="B54" s="90">
        <v>0</v>
      </c>
      <c r="C54" s="90">
        <v>3.5</v>
      </c>
      <c r="D54" s="90">
        <v>0</v>
      </c>
      <c r="E54" s="90">
        <v>0</v>
      </c>
      <c r="F54" s="90">
        <v>5</v>
      </c>
      <c r="G54" s="90">
        <v>4</v>
      </c>
      <c r="H54" s="90">
        <v>7</v>
      </c>
      <c r="I54" s="90">
        <v>6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3">
        <v>25.5</v>
      </c>
    </row>
    <row r="55" spans="1:18" s="94" customFormat="1">
      <c r="A55" s="93" t="s">
        <v>254</v>
      </c>
      <c r="B55" s="90">
        <v>0</v>
      </c>
      <c r="C55" s="90">
        <v>2.5</v>
      </c>
      <c r="D55" s="90">
        <v>7</v>
      </c>
      <c r="E55" s="90">
        <v>0</v>
      </c>
      <c r="F55" s="90">
        <v>0</v>
      </c>
      <c r="G55" s="90">
        <v>5</v>
      </c>
      <c r="H55" s="90">
        <v>4</v>
      </c>
      <c r="I55" s="90">
        <v>7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3">
        <v>25.5</v>
      </c>
    </row>
    <row r="56" spans="1:18" s="94" customFormat="1">
      <c r="A56" s="93" t="s">
        <v>230</v>
      </c>
      <c r="B56" s="90">
        <v>0</v>
      </c>
      <c r="C56" s="90">
        <v>4</v>
      </c>
      <c r="D56" s="90">
        <v>9</v>
      </c>
      <c r="E56" s="90">
        <v>0</v>
      </c>
      <c r="F56" s="90">
        <v>0</v>
      </c>
      <c r="G56" s="90">
        <v>2.5</v>
      </c>
      <c r="H56" s="90">
        <v>6</v>
      </c>
      <c r="I56" s="90">
        <v>4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0">
        <v>0</v>
      </c>
      <c r="R56" s="93">
        <v>25.5</v>
      </c>
    </row>
    <row r="57" spans="1:18" s="94" customFormat="1">
      <c r="A57" s="93" t="s">
        <v>196</v>
      </c>
      <c r="B57" s="90">
        <v>0</v>
      </c>
      <c r="C57" s="90">
        <v>6.5</v>
      </c>
      <c r="D57" s="90">
        <v>4</v>
      </c>
      <c r="E57" s="90">
        <v>0</v>
      </c>
      <c r="F57" s="90">
        <v>7</v>
      </c>
      <c r="G57" s="90">
        <v>3</v>
      </c>
      <c r="H57" s="90">
        <v>5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3">
        <v>25.5</v>
      </c>
    </row>
    <row r="58" spans="1:18" s="94" customFormat="1">
      <c r="A58" s="93" t="s">
        <v>257</v>
      </c>
      <c r="B58" s="90">
        <v>0</v>
      </c>
      <c r="C58" s="90">
        <v>7</v>
      </c>
      <c r="D58" s="90">
        <v>3</v>
      </c>
      <c r="E58" s="90">
        <v>0</v>
      </c>
      <c r="F58" s="90">
        <v>0</v>
      </c>
      <c r="G58" s="90">
        <v>5</v>
      </c>
      <c r="H58" s="90">
        <v>3.5</v>
      </c>
      <c r="I58" s="90">
        <v>7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3">
        <v>25.5</v>
      </c>
    </row>
    <row r="59" spans="1:18" s="94" customFormat="1">
      <c r="A59" s="93" t="s">
        <v>229</v>
      </c>
      <c r="B59" s="90">
        <v>0</v>
      </c>
      <c r="C59" s="90">
        <v>3</v>
      </c>
      <c r="D59" s="90">
        <v>0</v>
      </c>
      <c r="E59" s="90">
        <v>0</v>
      </c>
      <c r="F59" s="90">
        <v>5</v>
      </c>
      <c r="G59" s="90">
        <v>8.5</v>
      </c>
      <c r="H59" s="90">
        <v>5</v>
      </c>
      <c r="I59" s="90">
        <v>3.5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3">
        <v>25</v>
      </c>
    </row>
    <row r="60" spans="1:18" s="94" customFormat="1">
      <c r="A60" s="93" t="s">
        <v>263</v>
      </c>
      <c r="B60" s="90">
        <v>0</v>
      </c>
      <c r="C60" s="90">
        <v>6.5</v>
      </c>
      <c r="D60" s="90">
        <v>4</v>
      </c>
      <c r="E60" s="90">
        <v>0</v>
      </c>
      <c r="F60" s="90">
        <v>7.5</v>
      </c>
      <c r="G60" s="90">
        <v>0</v>
      </c>
      <c r="H60" s="90">
        <v>0</v>
      </c>
      <c r="I60" s="90">
        <v>7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90">
        <v>0</v>
      </c>
      <c r="Q60" s="90">
        <v>0</v>
      </c>
      <c r="R60" s="93">
        <v>25</v>
      </c>
    </row>
    <row r="61" spans="1:18" s="94" customFormat="1">
      <c r="A61" s="93" t="s">
        <v>198</v>
      </c>
      <c r="B61" s="90">
        <v>0</v>
      </c>
      <c r="C61" s="90">
        <v>0</v>
      </c>
      <c r="D61" s="90">
        <v>6.5</v>
      </c>
      <c r="E61" s="90">
        <v>0</v>
      </c>
      <c r="F61" s="90">
        <v>6</v>
      </c>
      <c r="G61" s="90">
        <v>5</v>
      </c>
      <c r="H61" s="90">
        <v>7.5</v>
      </c>
      <c r="I61" s="90">
        <v>0</v>
      </c>
      <c r="J61" s="90">
        <v>0</v>
      </c>
      <c r="K61" s="90">
        <v>0</v>
      </c>
      <c r="L61" s="90">
        <v>0</v>
      </c>
      <c r="M61" s="90">
        <v>0</v>
      </c>
      <c r="N61" s="90">
        <v>0</v>
      </c>
      <c r="O61" s="90">
        <v>0</v>
      </c>
      <c r="P61" s="90">
        <v>0</v>
      </c>
      <c r="Q61" s="90">
        <v>0</v>
      </c>
      <c r="R61" s="93">
        <v>25</v>
      </c>
    </row>
    <row r="62" spans="1:18" s="94" customFormat="1">
      <c r="A62" s="93" t="s">
        <v>248</v>
      </c>
      <c r="B62" s="90">
        <v>0</v>
      </c>
      <c r="C62" s="90">
        <v>6.5</v>
      </c>
      <c r="D62" s="90">
        <v>6</v>
      </c>
      <c r="E62" s="90">
        <v>0</v>
      </c>
      <c r="F62" s="90">
        <v>0</v>
      </c>
      <c r="G62" s="90">
        <v>3.5</v>
      </c>
      <c r="H62" s="90">
        <v>3.5</v>
      </c>
      <c r="I62" s="90">
        <v>5</v>
      </c>
      <c r="J62" s="90">
        <v>0</v>
      </c>
      <c r="K62" s="90">
        <v>0</v>
      </c>
      <c r="L62" s="90">
        <v>0</v>
      </c>
      <c r="M62" s="90">
        <v>0</v>
      </c>
      <c r="N62" s="90">
        <v>0</v>
      </c>
      <c r="O62" s="90">
        <v>0</v>
      </c>
      <c r="P62" s="90">
        <v>0</v>
      </c>
      <c r="Q62" s="90">
        <v>0</v>
      </c>
      <c r="R62" s="93">
        <v>24.5</v>
      </c>
    </row>
    <row r="63" spans="1:18" s="94" customFormat="1">
      <c r="A63" s="93" t="s">
        <v>240</v>
      </c>
      <c r="B63" s="90">
        <v>0</v>
      </c>
      <c r="C63" s="90">
        <v>0</v>
      </c>
      <c r="D63" s="90">
        <v>8</v>
      </c>
      <c r="E63" s="90">
        <v>0</v>
      </c>
      <c r="F63" s="90">
        <v>6.5</v>
      </c>
      <c r="G63" s="90">
        <v>6</v>
      </c>
      <c r="H63" s="90">
        <v>0</v>
      </c>
      <c r="I63" s="90">
        <v>4</v>
      </c>
      <c r="J63" s="90">
        <v>0</v>
      </c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0">
        <v>0</v>
      </c>
      <c r="Q63" s="90">
        <v>0</v>
      </c>
      <c r="R63" s="93">
        <v>24.5</v>
      </c>
    </row>
    <row r="64" spans="1:18" s="94" customFormat="1">
      <c r="A64" s="93" t="s">
        <v>205</v>
      </c>
      <c r="B64" s="90">
        <v>0</v>
      </c>
      <c r="C64" s="90">
        <v>5</v>
      </c>
      <c r="D64" s="90">
        <v>3.5</v>
      </c>
      <c r="E64" s="90">
        <v>0</v>
      </c>
      <c r="F64" s="90">
        <v>4</v>
      </c>
      <c r="G64" s="90">
        <v>7</v>
      </c>
      <c r="H64" s="90">
        <v>5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3">
        <v>24.5</v>
      </c>
    </row>
    <row r="65" spans="1:18" s="94" customFormat="1">
      <c r="A65" s="93" t="s">
        <v>242</v>
      </c>
      <c r="B65" s="90">
        <v>0</v>
      </c>
      <c r="C65" s="90">
        <v>7.5</v>
      </c>
      <c r="D65" s="90">
        <v>0</v>
      </c>
      <c r="E65" s="90">
        <v>0</v>
      </c>
      <c r="F65" s="90">
        <v>0</v>
      </c>
      <c r="G65" s="90">
        <v>6.5</v>
      </c>
      <c r="H65" s="90">
        <v>6</v>
      </c>
      <c r="I65" s="90">
        <v>4</v>
      </c>
      <c r="J65" s="90">
        <v>0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0">
        <v>0</v>
      </c>
      <c r="Q65" s="90">
        <v>0</v>
      </c>
      <c r="R65" s="93">
        <v>24</v>
      </c>
    </row>
    <row r="66" spans="1:18" s="94" customFormat="1">
      <c r="A66" s="93" t="s">
        <v>207</v>
      </c>
      <c r="B66" s="90">
        <v>0</v>
      </c>
      <c r="C66" s="90">
        <v>0</v>
      </c>
      <c r="D66" s="90">
        <v>6.5</v>
      </c>
      <c r="E66" s="90">
        <v>0</v>
      </c>
      <c r="F66" s="90">
        <v>6</v>
      </c>
      <c r="G66" s="90">
        <v>3.5</v>
      </c>
      <c r="H66" s="90">
        <v>8</v>
      </c>
      <c r="I66" s="90">
        <v>0</v>
      </c>
      <c r="J66" s="90">
        <v>0</v>
      </c>
      <c r="K66" s="90">
        <v>0</v>
      </c>
      <c r="L66" s="90">
        <v>0</v>
      </c>
      <c r="M66" s="90">
        <v>0</v>
      </c>
      <c r="N66" s="90">
        <v>0</v>
      </c>
      <c r="O66" s="90">
        <v>0</v>
      </c>
      <c r="P66" s="90">
        <v>0</v>
      </c>
      <c r="Q66" s="90">
        <v>0</v>
      </c>
      <c r="R66" s="93">
        <v>24</v>
      </c>
    </row>
    <row r="67" spans="1:18" s="94" customFormat="1">
      <c r="A67" s="93" t="s">
        <v>243</v>
      </c>
      <c r="B67" s="90">
        <v>0</v>
      </c>
      <c r="C67" s="90">
        <v>5</v>
      </c>
      <c r="D67" s="90">
        <v>5</v>
      </c>
      <c r="E67" s="90">
        <v>0</v>
      </c>
      <c r="F67" s="90">
        <v>5</v>
      </c>
      <c r="G67" s="90">
        <v>5</v>
      </c>
      <c r="H67" s="90">
        <v>0</v>
      </c>
      <c r="I67" s="90">
        <v>4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90">
        <v>0</v>
      </c>
      <c r="P67" s="90">
        <v>0</v>
      </c>
      <c r="Q67" s="90">
        <v>0</v>
      </c>
      <c r="R67" s="93">
        <v>24</v>
      </c>
    </row>
    <row r="68" spans="1:18" s="94" customFormat="1">
      <c r="A68" s="93" t="s">
        <v>246</v>
      </c>
      <c r="B68" s="90">
        <v>0</v>
      </c>
      <c r="C68" s="90">
        <v>6.5</v>
      </c>
      <c r="D68" s="90">
        <v>0</v>
      </c>
      <c r="E68" s="90">
        <v>0</v>
      </c>
      <c r="F68" s="90">
        <v>7</v>
      </c>
      <c r="G68" s="90">
        <v>0</v>
      </c>
      <c r="H68" s="90">
        <v>6</v>
      </c>
      <c r="I68" s="90">
        <v>4</v>
      </c>
      <c r="J68" s="90">
        <v>0</v>
      </c>
      <c r="K68" s="90">
        <v>0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3">
        <v>23.5</v>
      </c>
    </row>
    <row r="69" spans="1:18" s="94" customFormat="1">
      <c r="A69" s="93" t="s">
        <v>244</v>
      </c>
      <c r="B69" s="90">
        <v>0</v>
      </c>
      <c r="C69" s="90">
        <v>3.5</v>
      </c>
      <c r="D69" s="90">
        <v>7</v>
      </c>
      <c r="E69" s="90">
        <v>0</v>
      </c>
      <c r="F69" s="90">
        <v>4</v>
      </c>
      <c r="G69" s="90">
        <v>5</v>
      </c>
      <c r="H69" s="90">
        <v>0</v>
      </c>
      <c r="I69" s="90">
        <v>3.5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90">
        <v>0</v>
      </c>
      <c r="R69" s="93">
        <v>23</v>
      </c>
    </row>
    <row r="70" spans="1:18" s="94" customFormat="1">
      <c r="A70" s="93" t="s">
        <v>279</v>
      </c>
      <c r="B70" s="90">
        <v>0</v>
      </c>
      <c r="C70" s="90">
        <v>5</v>
      </c>
      <c r="D70" s="90">
        <v>0</v>
      </c>
      <c r="E70" s="90">
        <v>0</v>
      </c>
      <c r="F70" s="90">
        <v>3</v>
      </c>
      <c r="G70" s="90">
        <v>5</v>
      </c>
      <c r="H70" s="90">
        <v>3.5</v>
      </c>
      <c r="I70" s="90">
        <v>6.5</v>
      </c>
      <c r="J70" s="90">
        <v>0</v>
      </c>
      <c r="K70" s="90">
        <v>0</v>
      </c>
      <c r="L70" s="90">
        <v>0</v>
      </c>
      <c r="M70" s="90">
        <v>0</v>
      </c>
      <c r="N70" s="90">
        <v>0</v>
      </c>
      <c r="O70" s="90">
        <v>0</v>
      </c>
      <c r="P70" s="90">
        <v>0</v>
      </c>
      <c r="Q70" s="90">
        <v>0</v>
      </c>
      <c r="R70" s="93">
        <v>23</v>
      </c>
    </row>
    <row r="71" spans="1:18" s="94" customFormat="1">
      <c r="A71" s="93" t="s">
        <v>259</v>
      </c>
      <c r="B71" s="90">
        <v>0</v>
      </c>
      <c r="C71" s="90">
        <v>5</v>
      </c>
      <c r="D71" s="90">
        <v>0</v>
      </c>
      <c r="E71" s="90">
        <v>0</v>
      </c>
      <c r="F71" s="90">
        <v>0</v>
      </c>
      <c r="G71" s="90">
        <v>6.5</v>
      </c>
      <c r="H71" s="90">
        <v>6.5</v>
      </c>
      <c r="I71" s="90">
        <v>5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90">
        <v>0</v>
      </c>
      <c r="P71" s="90">
        <v>0</v>
      </c>
      <c r="Q71" s="90">
        <v>0</v>
      </c>
      <c r="R71" s="93">
        <v>23</v>
      </c>
    </row>
    <row r="72" spans="1:18" s="94" customFormat="1">
      <c r="A72" s="93" t="s">
        <v>260</v>
      </c>
      <c r="B72" s="90">
        <v>0</v>
      </c>
      <c r="C72" s="90">
        <v>0</v>
      </c>
      <c r="D72" s="90">
        <v>3</v>
      </c>
      <c r="E72" s="90">
        <v>0</v>
      </c>
      <c r="F72" s="90">
        <v>3.5</v>
      </c>
      <c r="G72" s="90">
        <v>6.5</v>
      </c>
      <c r="H72" s="90">
        <v>5</v>
      </c>
      <c r="I72" s="90">
        <v>5</v>
      </c>
      <c r="J72" s="90">
        <v>0</v>
      </c>
      <c r="K72" s="90">
        <v>0</v>
      </c>
      <c r="L72" s="90">
        <v>0</v>
      </c>
      <c r="M72" s="90">
        <v>0</v>
      </c>
      <c r="N72" s="90">
        <v>0</v>
      </c>
      <c r="O72" s="90">
        <v>0</v>
      </c>
      <c r="P72" s="90">
        <v>0</v>
      </c>
      <c r="Q72" s="90">
        <v>0</v>
      </c>
      <c r="R72" s="93">
        <v>23</v>
      </c>
    </row>
    <row r="73" spans="1:18" s="94" customFormat="1">
      <c r="A73" s="93" t="s">
        <v>217</v>
      </c>
      <c r="B73" s="90">
        <v>0</v>
      </c>
      <c r="C73" s="90">
        <v>6.5</v>
      </c>
      <c r="D73" s="90">
        <v>4</v>
      </c>
      <c r="E73" s="90">
        <v>0</v>
      </c>
      <c r="F73" s="90">
        <v>2.5</v>
      </c>
      <c r="G73" s="90">
        <v>3.5</v>
      </c>
      <c r="H73" s="90">
        <v>6.5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90">
        <v>0</v>
      </c>
      <c r="R73" s="93">
        <v>23</v>
      </c>
    </row>
    <row r="74" spans="1:18" s="94" customFormat="1">
      <c r="A74" s="93" t="s">
        <v>238</v>
      </c>
      <c r="B74" s="90">
        <v>0</v>
      </c>
      <c r="C74" s="90">
        <v>6</v>
      </c>
      <c r="D74" s="90">
        <v>3.5</v>
      </c>
      <c r="E74" s="90">
        <v>0</v>
      </c>
      <c r="F74" s="90">
        <v>0</v>
      </c>
      <c r="G74" s="90">
        <v>6</v>
      </c>
      <c r="H74" s="90">
        <v>5</v>
      </c>
      <c r="I74" s="90">
        <v>2.5</v>
      </c>
      <c r="J74" s="90">
        <v>0</v>
      </c>
      <c r="K74" s="90">
        <v>0</v>
      </c>
      <c r="L74" s="90">
        <v>0</v>
      </c>
      <c r="M74" s="90">
        <v>0</v>
      </c>
      <c r="N74" s="90">
        <v>0</v>
      </c>
      <c r="O74" s="90">
        <v>0</v>
      </c>
      <c r="P74" s="90">
        <v>0</v>
      </c>
      <c r="Q74" s="90">
        <v>0</v>
      </c>
      <c r="R74" s="93">
        <v>23</v>
      </c>
    </row>
    <row r="75" spans="1:18" s="94" customFormat="1">
      <c r="A75" s="93" t="s">
        <v>250</v>
      </c>
      <c r="B75" s="90">
        <v>0</v>
      </c>
      <c r="C75" s="90">
        <v>7.5</v>
      </c>
      <c r="D75" s="90">
        <v>3.5</v>
      </c>
      <c r="E75" s="90">
        <v>0</v>
      </c>
      <c r="F75" s="90">
        <v>3.5</v>
      </c>
      <c r="G75" s="90">
        <v>0</v>
      </c>
      <c r="H75" s="90">
        <v>5</v>
      </c>
      <c r="I75" s="90">
        <v>3.5</v>
      </c>
      <c r="J75" s="90">
        <v>0</v>
      </c>
      <c r="K75" s="90">
        <v>0</v>
      </c>
      <c r="L75" s="90">
        <v>0</v>
      </c>
      <c r="M75" s="90">
        <v>0</v>
      </c>
      <c r="N75" s="90">
        <v>0</v>
      </c>
      <c r="O75" s="90">
        <v>0</v>
      </c>
      <c r="P75" s="90">
        <v>0</v>
      </c>
      <c r="Q75" s="90">
        <v>0</v>
      </c>
      <c r="R75" s="93">
        <v>23</v>
      </c>
    </row>
    <row r="76" spans="1:18" s="94" customFormat="1">
      <c r="A76" s="93" t="s">
        <v>303</v>
      </c>
      <c r="B76" s="90">
        <v>0</v>
      </c>
      <c r="C76" s="90">
        <v>0</v>
      </c>
      <c r="D76" s="90">
        <v>3</v>
      </c>
      <c r="E76" s="90">
        <v>0</v>
      </c>
      <c r="F76" s="90">
        <v>7</v>
      </c>
      <c r="G76" s="90">
        <v>0</v>
      </c>
      <c r="H76" s="90">
        <v>5</v>
      </c>
      <c r="I76" s="90">
        <v>8</v>
      </c>
      <c r="J76" s="90">
        <v>0</v>
      </c>
      <c r="K76" s="90">
        <v>0</v>
      </c>
      <c r="L76" s="90">
        <v>0</v>
      </c>
      <c r="M76" s="90">
        <v>0</v>
      </c>
      <c r="N76" s="90">
        <v>0</v>
      </c>
      <c r="O76" s="90">
        <v>0</v>
      </c>
      <c r="P76" s="90">
        <v>0</v>
      </c>
      <c r="Q76" s="90">
        <v>0</v>
      </c>
      <c r="R76" s="93">
        <v>23</v>
      </c>
    </row>
    <row r="77" spans="1:18" s="94" customFormat="1">
      <c r="A77" s="93" t="s">
        <v>251</v>
      </c>
      <c r="B77" s="90">
        <v>0</v>
      </c>
      <c r="C77" s="90">
        <v>0</v>
      </c>
      <c r="D77" s="90">
        <v>3</v>
      </c>
      <c r="E77" s="90">
        <v>0</v>
      </c>
      <c r="F77" s="90">
        <v>3</v>
      </c>
      <c r="G77" s="90">
        <v>5</v>
      </c>
      <c r="H77" s="90">
        <v>8.5</v>
      </c>
      <c r="I77" s="90">
        <v>3.5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90">
        <v>0</v>
      </c>
      <c r="P77" s="90">
        <v>0</v>
      </c>
      <c r="Q77" s="90">
        <v>0</v>
      </c>
      <c r="R77" s="93">
        <v>23</v>
      </c>
    </row>
    <row r="78" spans="1:18" s="94" customFormat="1">
      <c r="A78" s="93" t="s">
        <v>293</v>
      </c>
      <c r="B78" s="90">
        <v>0</v>
      </c>
      <c r="C78" s="90">
        <v>6</v>
      </c>
      <c r="D78" s="90">
        <v>0</v>
      </c>
      <c r="E78" s="90">
        <v>0</v>
      </c>
      <c r="F78" s="90">
        <v>5</v>
      </c>
      <c r="G78" s="90">
        <v>0</v>
      </c>
      <c r="H78" s="90">
        <v>5</v>
      </c>
      <c r="I78" s="90">
        <v>7</v>
      </c>
      <c r="J78" s="90">
        <v>0</v>
      </c>
      <c r="K78" s="90">
        <v>0</v>
      </c>
      <c r="L78" s="90">
        <v>0</v>
      </c>
      <c r="M78" s="90">
        <v>0</v>
      </c>
      <c r="N78" s="90">
        <v>0</v>
      </c>
      <c r="O78" s="90">
        <v>0</v>
      </c>
      <c r="P78" s="90">
        <v>0</v>
      </c>
      <c r="Q78" s="90">
        <v>0</v>
      </c>
      <c r="R78" s="93">
        <v>23</v>
      </c>
    </row>
    <row r="79" spans="1:18" s="94" customFormat="1">
      <c r="A79" s="93" t="s">
        <v>237</v>
      </c>
      <c r="B79" s="90">
        <v>0</v>
      </c>
      <c r="C79" s="90">
        <v>6</v>
      </c>
      <c r="D79" s="90">
        <v>2.5</v>
      </c>
      <c r="E79" s="90">
        <v>0</v>
      </c>
      <c r="F79" s="90">
        <v>0</v>
      </c>
      <c r="G79" s="90">
        <v>6</v>
      </c>
      <c r="H79" s="90">
        <v>6</v>
      </c>
      <c r="I79" s="90">
        <v>2</v>
      </c>
      <c r="J79" s="90">
        <v>0</v>
      </c>
      <c r="K79" s="90">
        <v>0</v>
      </c>
      <c r="L79" s="90">
        <v>0</v>
      </c>
      <c r="M79" s="90">
        <v>0</v>
      </c>
      <c r="N79" s="90">
        <v>0</v>
      </c>
      <c r="O79" s="90">
        <v>0</v>
      </c>
      <c r="P79" s="90">
        <v>0</v>
      </c>
      <c r="Q79" s="90">
        <v>0</v>
      </c>
      <c r="R79" s="93">
        <v>22.5</v>
      </c>
    </row>
    <row r="80" spans="1:18" s="94" customFormat="1">
      <c r="A80" s="93" t="s">
        <v>287</v>
      </c>
      <c r="B80" s="90">
        <v>0</v>
      </c>
      <c r="C80" s="90">
        <v>0</v>
      </c>
      <c r="D80" s="90">
        <v>6</v>
      </c>
      <c r="E80" s="90">
        <v>0</v>
      </c>
      <c r="F80" s="90">
        <v>5</v>
      </c>
      <c r="G80" s="90">
        <v>0</v>
      </c>
      <c r="H80" s="90">
        <v>5</v>
      </c>
      <c r="I80" s="90">
        <v>6.5</v>
      </c>
      <c r="J80" s="90">
        <v>0</v>
      </c>
      <c r="K80" s="90">
        <v>0</v>
      </c>
      <c r="L80" s="90">
        <v>0</v>
      </c>
      <c r="M80" s="90">
        <v>0</v>
      </c>
      <c r="N80" s="90">
        <v>0</v>
      </c>
      <c r="O80" s="90">
        <v>0</v>
      </c>
      <c r="P80" s="90">
        <v>0</v>
      </c>
      <c r="Q80" s="90">
        <v>0</v>
      </c>
      <c r="R80" s="93">
        <v>22.5</v>
      </c>
    </row>
    <row r="81" spans="1:18" s="94" customFormat="1">
      <c r="A81" s="93" t="s">
        <v>220</v>
      </c>
      <c r="B81" s="90">
        <v>0</v>
      </c>
      <c r="C81" s="90">
        <v>2.5</v>
      </c>
      <c r="D81" s="90">
        <v>8</v>
      </c>
      <c r="E81" s="90">
        <v>0</v>
      </c>
      <c r="F81" s="90">
        <v>0</v>
      </c>
      <c r="G81" s="90">
        <v>7</v>
      </c>
      <c r="H81" s="90">
        <v>5</v>
      </c>
      <c r="I81" s="90">
        <v>0</v>
      </c>
      <c r="J81" s="90">
        <v>0</v>
      </c>
      <c r="K81" s="90">
        <v>0</v>
      </c>
      <c r="L81" s="90">
        <v>0</v>
      </c>
      <c r="M81" s="90">
        <v>0</v>
      </c>
      <c r="N81" s="90">
        <v>0</v>
      </c>
      <c r="O81" s="90">
        <v>0</v>
      </c>
      <c r="P81" s="90">
        <v>0</v>
      </c>
      <c r="Q81" s="90">
        <v>0</v>
      </c>
      <c r="R81" s="93">
        <v>22.5</v>
      </c>
    </row>
    <row r="82" spans="1:18" s="94" customFormat="1">
      <c r="A82" s="93" t="s">
        <v>222</v>
      </c>
      <c r="B82" s="90">
        <v>0</v>
      </c>
      <c r="C82" s="90">
        <v>7.5</v>
      </c>
      <c r="D82" s="90">
        <v>5</v>
      </c>
      <c r="E82" s="90">
        <v>0</v>
      </c>
      <c r="F82" s="90">
        <v>7</v>
      </c>
      <c r="G82" s="90">
        <v>0</v>
      </c>
      <c r="H82" s="90">
        <v>3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  <c r="O82" s="90">
        <v>0</v>
      </c>
      <c r="P82" s="90">
        <v>0</v>
      </c>
      <c r="Q82" s="90">
        <v>0</v>
      </c>
      <c r="R82" s="93">
        <v>22.5</v>
      </c>
    </row>
    <row r="83" spans="1:18" s="94" customFormat="1">
      <c r="A83" s="93" t="s">
        <v>270</v>
      </c>
      <c r="B83" s="90">
        <v>0</v>
      </c>
      <c r="C83" s="90">
        <v>3.5</v>
      </c>
      <c r="D83" s="90">
        <v>2</v>
      </c>
      <c r="E83" s="90">
        <v>0</v>
      </c>
      <c r="F83" s="90">
        <v>0</v>
      </c>
      <c r="G83" s="90">
        <v>6</v>
      </c>
      <c r="H83" s="90">
        <v>6</v>
      </c>
      <c r="I83" s="90">
        <v>5</v>
      </c>
      <c r="J83" s="90">
        <v>0</v>
      </c>
      <c r="K83" s="90">
        <v>0</v>
      </c>
      <c r="L83" s="90">
        <v>0</v>
      </c>
      <c r="M83" s="90">
        <v>0</v>
      </c>
      <c r="N83" s="90">
        <v>0</v>
      </c>
      <c r="O83" s="90">
        <v>0</v>
      </c>
      <c r="P83" s="90">
        <v>0</v>
      </c>
      <c r="Q83" s="90">
        <v>0</v>
      </c>
      <c r="R83" s="93">
        <v>22.5</v>
      </c>
    </row>
    <row r="84" spans="1:18" s="94" customFormat="1">
      <c r="A84" s="93" t="s">
        <v>282</v>
      </c>
      <c r="B84" s="90">
        <v>0</v>
      </c>
      <c r="C84" s="90">
        <v>0</v>
      </c>
      <c r="D84" s="90">
        <v>6</v>
      </c>
      <c r="E84" s="90">
        <v>0</v>
      </c>
      <c r="F84" s="90">
        <v>6.5</v>
      </c>
      <c r="G84" s="90">
        <v>4</v>
      </c>
      <c r="H84" s="90">
        <v>0</v>
      </c>
      <c r="I84" s="90">
        <v>6</v>
      </c>
      <c r="J84" s="90">
        <v>0</v>
      </c>
      <c r="K84" s="90">
        <v>0</v>
      </c>
      <c r="L84" s="90">
        <v>0</v>
      </c>
      <c r="M84" s="90">
        <v>0</v>
      </c>
      <c r="N84" s="90">
        <v>0</v>
      </c>
      <c r="O84" s="90">
        <v>0</v>
      </c>
      <c r="P84" s="90">
        <v>0</v>
      </c>
      <c r="Q84" s="90">
        <v>0</v>
      </c>
      <c r="R84" s="93">
        <v>22.5</v>
      </c>
    </row>
    <row r="85" spans="1:18" s="94" customFormat="1">
      <c r="A85" s="93" t="s">
        <v>258</v>
      </c>
      <c r="B85" s="90">
        <v>0</v>
      </c>
      <c r="C85" s="90">
        <v>2.5</v>
      </c>
      <c r="D85" s="90">
        <v>8</v>
      </c>
      <c r="E85" s="90">
        <v>0</v>
      </c>
      <c r="F85" s="90">
        <v>4</v>
      </c>
      <c r="G85" s="90">
        <v>0</v>
      </c>
      <c r="H85" s="90">
        <v>4</v>
      </c>
      <c r="I85" s="90">
        <v>4</v>
      </c>
      <c r="J85" s="90">
        <v>0</v>
      </c>
      <c r="K85" s="90">
        <v>0</v>
      </c>
      <c r="L85" s="90">
        <v>0</v>
      </c>
      <c r="M85" s="90">
        <v>0</v>
      </c>
      <c r="N85" s="90">
        <v>0</v>
      </c>
      <c r="O85" s="90">
        <v>0</v>
      </c>
      <c r="P85" s="90">
        <v>0</v>
      </c>
      <c r="Q85" s="90">
        <v>0</v>
      </c>
      <c r="R85" s="93">
        <v>22.5</v>
      </c>
    </row>
    <row r="86" spans="1:18" s="94" customFormat="1">
      <c r="A86" s="93" t="s">
        <v>283</v>
      </c>
      <c r="B86" s="90">
        <v>0</v>
      </c>
      <c r="C86" s="90">
        <v>0</v>
      </c>
      <c r="D86" s="90">
        <v>6</v>
      </c>
      <c r="E86" s="90">
        <v>0</v>
      </c>
      <c r="F86" s="90">
        <v>3</v>
      </c>
      <c r="G86" s="90">
        <v>0</v>
      </c>
      <c r="H86" s="90">
        <v>7.5</v>
      </c>
      <c r="I86" s="90">
        <v>6</v>
      </c>
      <c r="J86" s="90">
        <v>0</v>
      </c>
      <c r="K86" s="90">
        <v>0</v>
      </c>
      <c r="L86" s="90">
        <v>0</v>
      </c>
      <c r="M86" s="90">
        <v>0</v>
      </c>
      <c r="N86" s="90">
        <v>0</v>
      </c>
      <c r="O86" s="90">
        <v>0</v>
      </c>
      <c r="P86" s="90">
        <v>0</v>
      </c>
      <c r="Q86" s="90">
        <v>0</v>
      </c>
      <c r="R86" s="93">
        <v>22.5</v>
      </c>
    </row>
    <row r="87" spans="1:18" s="94" customFormat="1">
      <c r="A87" s="93" t="s">
        <v>304</v>
      </c>
      <c r="B87" s="90">
        <v>0</v>
      </c>
      <c r="C87" s="90">
        <v>1.5</v>
      </c>
      <c r="D87" s="90">
        <v>5</v>
      </c>
      <c r="E87" s="90">
        <v>0</v>
      </c>
      <c r="F87" s="90">
        <v>0</v>
      </c>
      <c r="G87" s="90">
        <v>6</v>
      </c>
      <c r="H87" s="90">
        <v>2.5</v>
      </c>
      <c r="I87" s="90">
        <v>7.5</v>
      </c>
      <c r="J87" s="90">
        <v>0</v>
      </c>
      <c r="K87" s="90">
        <v>0</v>
      </c>
      <c r="L87" s="90">
        <v>0</v>
      </c>
      <c r="M87" s="90">
        <v>0</v>
      </c>
      <c r="N87" s="90">
        <v>0</v>
      </c>
      <c r="O87" s="90">
        <v>0</v>
      </c>
      <c r="P87" s="90">
        <v>0</v>
      </c>
      <c r="Q87" s="90">
        <v>0</v>
      </c>
      <c r="R87" s="93">
        <v>22.5</v>
      </c>
    </row>
    <row r="88" spans="1:18" s="94" customFormat="1">
      <c r="A88" s="93" t="s">
        <v>226</v>
      </c>
      <c r="B88" s="90">
        <v>0</v>
      </c>
      <c r="C88" s="90">
        <v>3</v>
      </c>
      <c r="D88" s="90">
        <v>0</v>
      </c>
      <c r="E88" s="90">
        <v>0</v>
      </c>
      <c r="F88" s="90">
        <v>6.5</v>
      </c>
      <c r="G88" s="90">
        <v>6.5</v>
      </c>
      <c r="H88" s="90">
        <v>6</v>
      </c>
      <c r="I88" s="90">
        <v>0</v>
      </c>
      <c r="J88" s="90">
        <v>0</v>
      </c>
      <c r="K88" s="90">
        <v>0</v>
      </c>
      <c r="L88" s="90">
        <v>0</v>
      </c>
      <c r="M88" s="90">
        <v>0</v>
      </c>
      <c r="N88" s="90">
        <v>0</v>
      </c>
      <c r="O88" s="90">
        <v>0</v>
      </c>
      <c r="P88" s="90">
        <v>0</v>
      </c>
      <c r="Q88" s="90">
        <v>0</v>
      </c>
      <c r="R88" s="93">
        <v>22</v>
      </c>
    </row>
    <row r="89" spans="1:18" s="94" customFormat="1">
      <c r="A89" s="93" t="s">
        <v>275</v>
      </c>
      <c r="B89" s="90">
        <v>0</v>
      </c>
      <c r="C89" s="90">
        <v>5</v>
      </c>
      <c r="D89" s="90">
        <v>6</v>
      </c>
      <c r="E89" s="90">
        <v>0</v>
      </c>
      <c r="F89" s="90">
        <v>0</v>
      </c>
      <c r="G89" s="90">
        <v>0</v>
      </c>
      <c r="H89" s="90">
        <v>6</v>
      </c>
      <c r="I89" s="90">
        <v>5</v>
      </c>
      <c r="J89" s="90">
        <v>0</v>
      </c>
      <c r="K89" s="90">
        <v>0</v>
      </c>
      <c r="L89" s="90">
        <v>0</v>
      </c>
      <c r="M89" s="90">
        <v>0</v>
      </c>
      <c r="N89" s="90">
        <v>0</v>
      </c>
      <c r="O89" s="90">
        <v>0</v>
      </c>
      <c r="P89" s="90">
        <v>0</v>
      </c>
      <c r="Q89" s="90">
        <v>0</v>
      </c>
      <c r="R89" s="93">
        <v>22</v>
      </c>
    </row>
    <row r="90" spans="1:18" s="94" customFormat="1">
      <c r="A90" s="93" t="s">
        <v>290</v>
      </c>
      <c r="B90" s="90">
        <v>0</v>
      </c>
      <c r="C90" s="90">
        <v>4</v>
      </c>
      <c r="D90" s="90">
        <v>0</v>
      </c>
      <c r="E90" s="90">
        <v>0</v>
      </c>
      <c r="F90" s="90">
        <v>6</v>
      </c>
      <c r="G90" s="90">
        <v>4</v>
      </c>
      <c r="H90" s="90">
        <v>2</v>
      </c>
      <c r="I90" s="90">
        <v>6</v>
      </c>
      <c r="J90" s="90">
        <v>0</v>
      </c>
      <c r="K90" s="90">
        <v>0</v>
      </c>
      <c r="L90" s="90">
        <v>0</v>
      </c>
      <c r="M90" s="90">
        <v>0</v>
      </c>
      <c r="N90" s="90">
        <v>0</v>
      </c>
      <c r="O90" s="90">
        <v>0</v>
      </c>
      <c r="P90" s="90">
        <v>0</v>
      </c>
      <c r="Q90" s="90">
        <v>0</v>
      </c>
      <c r="R90" s="93">
        <v>22</v>
      </c>
    </row>
    <row r="91" spans="1:18" s="94" customFormat="1">
      <c r="A91" s="93" t="s">
        <v>277</v>
      </c>
      <c r="B91" s="90">
        <v>0</v>
      </c>
      <c r="C91" s="90">
        <v>3</v>
      </c>
      <c r="D91" s="90">
        <v>0</v>
      </c>
      <c r="E91" s="90">
        <v>0</v>
      </c>
      <c r="F91" s="90">
        <v>4</v>
      </c>
      <c r="G91" s="90">
        <v>5</v>
      </c>
      <c r="H91" s="90">
        <v>5</v>
      </c>
      <c r="I91" s="90">
        <v>5</v>
      </c>
      <c r="J91" s="90">
        <v>0</v>
      </c>
      <c r="K91" s="90">
        <v>0</v>
      </c>
      <c r="L91" s="90">
        <v>0</v>
      </c>
      <c r="M91" s="90">
        <v>0</v>
      </c>
      <c r="N91" s="90">
        <v>0</v>
      </c>
      <c r="O91" s="90">
        <v>0</v>
      </c>
      <c r="P91" s="90">
        <v>0</v>
      </c>
      <c r="Q91" s="90">
        <v>0</v>
      </c>
      <c r="R91" s="93">
        <v>22</v>
      </c>
    </row>
    <row r="92" spans="1:18" s="94" customFormat="1">
      <c r="A92" s="93" t="s">
        <v>278</v>
      </c>
      <c r="B92" s="90">
        <v>0</v>
      </c>
      <c r="C92" s="90">
        <v>0</v>
      </c>
      <c r="D92" s="90">
        <v>5</v>
      </c>
      <c r="E92" s="90">
        <v>0</v>
      </c>
      <c r="F92" s="90">
        <v>0</v>
      </c>
      <c r="G92" s="90">
        <v>6</v>
      </c>
      <c r="H92" s="90">
        <v>6</v>
      </c>
      <c r="I92" s="90">
        <v>5</v>
      </c>
      <c r="J92" s="90">
        <v>0</v>
      </c>
      <c r="K92" s="90">
        <v>0</v>
      </c>
      <c r="L92" s="90">
        <v>0</v>
      </c>
      <c r="M92" s="90">
        <v>0</v>
      </c>
      <c r="N92" s="90">
        <v>0</v>
      </c>
      <c r="O92" s="90">
        <v>0</v>
      </c>
      <c r="P92" s="90">
        <v>0</v>
      </c>
      <c r="Q92" s="90">
        <v>0</v>
      </c>
      <c r="R92" s="93">
        <v>22</v>
      </c>
    </row>
    <row r="93" spans="1:18" s="94" customFormat="1">
      <c r="A93" s="93" t="s">
        <v>231</v>
      </c>
      <c r="B93" s="90">
        <v>0</v>
      </c>
      <c r="C93" s="90">
        <v>5</v>
      </c>
      <c r="D93" s="90">
        <v>3</v>
      </c>
      <c r="E93" s="90">
        <v>0</v>
      </c>
      <c r="F93" s="90">
        <v>6.5</v>
      </c>
      <c r="G93" s="90">
        <v>0</v>
      </c>
      <c r="H93" s="90">
        <v>7</v>
      </c>
      <c r="I93" s="90">
        <v>0</v>
      </c>
      <c r="J93" s="90">
        <v>0</v>
      </c>
      <c r="K93" s="90">
        <v>0</v>
      </c>
      <c r="L93" s="90">
        <v>0</v>
      </c>
      <c r="M93" s="90">
        <v>0</v>
      </c>
      <c r="N93" s="90">
        <v>0</v>
      </c>
      <c r="O93" s="90">
        <v>0</v>
      </c>
      <c r="P93" s="90">
        <v>0</v>
      </c>
      <c r="Q93" s="90">
        <v>0</v>
      </c>
      <c r="R93" s="93">
        <v>21.5</v>
      </c>
    </row>
    <row r="94" spans="1:18" s="94" customFormat="1">
      <c r="A94" s="93" t="s">
        <v>232</v>
      </c>
      <c r="B94" s="90">
        <v>0</v>
      </c>
      <c r="C94" s="90">
        <v>6.5</v>
      </c>
      <c r="D94" s="90">
        <v>3.5</v>
      </c>
      <c r="E94" s="90">
        <v>0</v>
      </c>
      <c r="F94" s="90">
        <v>0</v>
      </c>
      <c r="G94" s="90">
        <v>6.5</v>
      </c>
      <c r="H94" s="90">
        <v>5</v>
      </c>
      <c r="I94" s="90">
        <v>0</v>
      </c>
      <c r="J94" s="90">
        <v>0</v>
      </c>
      <c r="K94" s="90">
        <v>0</v>
      </c>
      <c r="L94" s="90">
        <v>0</v>
      </c>
      <c r="M94" s="90">
        <v>0</v>
      </c>
      <c r="N94" s="90">
        <v>0</v>
      </c>
      <c r="O94" s="90">
        <v>0</v>
      </c>
      <c r="P94" s="90">
        <v>0</v>
      </c>
      <c r="Q94" s="90">
        <v>0</v>
      </c>
      <c r="R94" s="93">
        <v>21.5</v>
      </c>
    </row>
    <row r="95" spans="1:18" s="94" customFormat="1">
      <c r="A95" s="93" t="s">
        <v>233</v>
      </c>
      <c r="B95" s="90">
        <v>0</v>
      </c>
      <c r="C95" s="90">
        <v>4</v>
      </c>
      <c r="D95" s="90">
        <v>7</v>
      </c>
      <c r="E95" s="90">
        <v>0</v>
      </c>
      <c r="F95" s="90">
        <v>5</v>
      </c>
      <c r="G95" s="90">
        <v>5</v>
      </c>
      <c r="H95" s="90">
        <v>0</v>
      </c>
      <c r="I95" s="90">
        <v>0</v>
      </c>
      <c r="J95" s="90">
        <v>0</v>
      </c>
      <c r="K95" s="90">
        <v>0</v>
      </c>
      <c r="L95" s="90">
        <v>0</v>
      </c>
      <c r="M95" s="90">
        <v>0</v>
      </c>
      <c r="N95" s="90">
        <v>0</v>
      </c>
      <c r="O95" s="90">
        <v>0</v>
      </c>
      <c r="P95" s="90">
        <v>0</v>
      </c>
      <c r="Q95" s="90">
        <v>0</v>
      </c>
      <c r="R95" s="93">
        <v>21</v>
      </c>
    </row>
    <row r="96" spans="1:18" s="94" customFormat="1">
      <c r="A96" s="93" t="s">
        <v>261</v>
      </c>
      <c r="B96" s="90">
        <v>0</v>
      </c>
      <c r="C96" s="90">
        <v>0</v>
      </c>
      <c r="D96" s="90">
        <v>5</v>
      </c>
      <c r="E96" s="90">
        <v>0</v>
      </c>
      <c r="F96" s="90">
        <v>6</v>
      </c>
      <c r="G96" s="90">
        <v>0</v>
      </c>
      <c r="H96" s="90">
        <v>7</v>
      </c>
      <c r="I96" s="90">
        <v>3</v>
      </c>
      <c r="J96" s="90">
        <v>0</v>
      </c>
      <c r="K96" s="90">
        <v>0</v>
      </c>
      <c r="L96" s="90">
        <v>0</v>
      </c>
      <c r="M96" s="90">
        <v>0</v>
      </c>
      <c r="N96" s="90">
        <v>0</v>
      </c>
      <c r="O96" s="90">
        <v>0</v>
      </c>
      <c r="P96" s="90">
        <v>0</v>
      </c>
      <c r="Q96" s="90">
        <v>0</v>
      </c>
      <c r="R96" s="93">
        <v>21</v>
      </c>
    </row>
    <row r="97" spans="1:18" s="94" customFormat="1">
      <c r="A97" s="93" t="s">
        <v>301</v>
      </c>
      <c r="B97" s="90">
        <v>0</v>
      </c>
      <c r="C97" s="90">
        <v>0</v>
      </c>
      <c r="D97" s="90">
        <v>7</v>
      </c>
      <c r="E97" s="90">
        <v>0</v>
      </c>
      <c r="F97" s="90">
        <v>4</v>
      </c>
      <c r="G97" s="90">
        <v>4</v>
      </c>
      <c r="H97" s="90">
        <v>0</v>
      </c>
      <c r="I97" s="90">
        <v>6</v>
      </c>
      <c r="J97" s="90">
        <v>0</v>
      </c>
      <c r="K97" s="90">
        <v>0</v>
      </c>
      <c r="L97" s="90">
        <v>0</v>
      </c>
      <c r="M97" s="90">
        <v>0</v>
      </c>
      <c r="N97" s="90">
        <v>0</v>
      </c>
      <c r="O97" s="90">
        <v>0</v>
      </c>
      <c r="P97" s="90">
        <v>0</v>
      </c>
      <c r="Q97" s="90">
        <v>0</v>
      </c>
      <c r="R97" s="93">
        <v>21</v>
      </c>
    </row>
    <row r="98" spans="1:18" s="94" customFormat="1">
      <c r="A98" s="93" t="s">
        <v>276</v>
      </c>
      <c r="B98" s="90">
        <v>0</v>
      </c>
      <c r="C98" s="90">
        <v>0</v>
      </c>
      <c r="D98" s="90">
        <v>6</v>
      </c>
      <c r="E98" s="90">
        <v>0</v>
      </c>
      <c r="F98" s="90">
        <v>7</v>
      </c>
      <c r="G98" s="90">
        <v>0</v>
      </c>
      <c r="H98" s="90">
        <v>4</v>
      </c>
      <c r="I98" s="90">
        <v>4</v>
      </c>
      <c r="J98" s="90">
        <v>0</v>
      </c>
      <c r="K98" s="90">
        <v>0</v>
      </c>
      <c r="L98" s="90">
        <v>0</v>
      </c>
      <c r="M98" s="90">
        <v>0</v>
      </c>
      <c r="N98" s="90">
        <v>0</v>
      </c>
      <c r="O98" s="90">
        <v>0</v>
      </c>
      <c r="P98" s="90">
        <v>0</v>
      </c>
      <c r="Q98" s="90">
        <v>0</v>
      </c>
      <c r="R98" s="93">
        <v>21</v>
      </c>
    </row>
    <row r="99" spans="1:18" s="94" customFormat="1">
      <c r="A99" s="93" t="s">
        <v>269</v>
      </c>
      <c r="B99" s="90">
        <v>0</v>
      </c>
      <c r="C99" s="90">
        <v>0</v>
      </c>
      <c r="D99" s="90">
        <v>0</v>
      </c>
      <c r="E99" s="90">
        <v>0</v>
      </c>
      <c r="F99" s="90">
        <v>6.5</v>
      </c>
      <c r="G99" s="90">
        <v>4</v>
      </c>
      <c r="H99" s="90">
        <v>7</v>
      </c>
      <c r="I99" s="90">
        <v>3.5</v>
      </c>
      <c r="J99" s="90">
        <v>0</v>
      </c>
      <c r="K99" s="90">
        <v>0</v>
      </c>
      <c r="L99" s="90">
        <v>0</v>
      </c>
      <c r="M99" s="90">
        <v>0</v>
      </c>
      <c r="N99" s="90">
        <v>0</v>
      </c>
      <c r="O99" s="90">
        <v>0</v>
      </c>
      <c r="P99" s="90">
        <v>0</v>
      </c>
      <c r="Q99" s="90">
        <v>0</v>
      </c>
      <c r="R99" s="93">
        <v>21</v>
      </c>
    </row>
    <row r="100" spans="1:18" s="94" customFormat="1">
      <c r="A100" s="93" t="s">
        <v>235</v>
      </c>
      <c r="B100" s="90">
        <v>0</v>
      </c>
      <c r="C100" s="90">
        <v>7</v>
      </c>
      <c r="D100" s="90">
        <v>5</v>
      </c>
      <c r="E100" s="90">
        <v>0</v>
      </c>
      <c r="F100" s="90">
        <v>6</v>
      </c>
      <c r="G100" s="90">
        <v>0</v>
      </c>
      <c r="H100" s="90">
        <v>3</v>
      </c>
      <c r="I100" s="90">
        <v>0</v>
      </c>
      <c r="J100" s="90">
        <v>0</v>
      </c>
      <c r="K100" s="90">
        <v>0</v>
      </c>
      <c r="L100" s="90">
        <v>0</v>
      </c>
      <c r="M100" s="90">
        <v>0</v>
      </c>
      <c r="N100" s="90">
        <v>0</v>
      </c>
      <c r="O100" s="90">
        <v>0</v>
      </c>
      <c r="P100" s="90">
        <v>0</v>
      </c>
      <c r="Q100" s="90">
        <v>0</v>
      </c>
      <c r="R100" s="93">
        <v>21</v>
      </c>
    </row>
    <row r="101" spans="1:18" s="94" customFormat="1">
      <c r="A101" s="93" t="s">
        <v>292</v>
      </c>
      <c r="B101" s="90">
        <v>0</v>
      </c>
      <c r="C101" s="90">
        <v>4</v>
      </c>
      <c r="D101" s="90">
        <v>0</v>
      </c>
      <c r="E101" s="90">
        <v>0</v>
      </c>
      <c r="F101" s="90">
        <v>5</v>
      </c>
      <c r="G101" s="90">
        <v>0</v>
      </c>
      <c r="H101" s="90">
        <v>7</v>
      </c>
      <c r="I101" s="90">
        <v>5</v>
      </c>
      <c r="J101" s="90">
        <v>0</v>
      </c>
      <c r="K101" s="90">
        <v>0</v>
      </c>
      <c r="L101" s="90">
        <v>0</v>
      </c>
      <c r="M101" s="90">
        <v>0</v>
      </c>
      <c r="N101" s="90">
        <v>0</v>
      </c>
      <c r="O101" s="90">
        <v>0</v>
      </c>
      <c r="P101" s="90">
        <v>0</v>
      </c>
      <c r="Q101" s="90">
        <v>0</v>
      </c>
      <c r="R101" s="93">
        <v>21</v>
      </c>
    </row>
    <row r="102" spans="1:18" s="94" customFormat="1">
      <c r="A102" s="93" t="s">
        <v>294</v>
      </c>
      <c r="B102" s="90">
        <v>0</v>
      </c>
      <c r="C102" s="90">
        <v>2.5</v>
      </c>
      <c r="D102" s="90">
        <v>3</v>
      </c>
      <c r="E102" s="90">
        <v>0</v>
      </c>
      <c r="F102" s="90">
        <v>6</v>
      </c>
      <c r="G102" s="90">
        <v>4</v>
      </c>
      <c r="H102" s="90">
        <v>0</v>
      </c>
      <c r="I102" s="90">
        <v>5</v>
      </c>
      <c r="J102" s="90">
        <v>0</v>
      </c>
      <c r="K102" s="90">
        <v>0</v>
      </c>
      <c r="L102" s="90">
        <v>0</v>
      </c>
      <c r="M102" s="90">
        <v>0</v>
      </c>
      <c r="N102" s="90">
        <v>0</v>
      </c>
      <c r="O102" s="90">
        <v>0</v>
      </c>
      <c r="P102" s="90">
        <v>0</v>
      </c>
      <c r="Q102" s="90">
        <v>0</v>
      </c>
      <c r="R102" s="93">
        <v>20.5</v>
      </c>
    </row>
    <row r="103" spans="1:18" s="94" customFormat="1">
      <c r="A103" s="93" t="s">
        <v>267</v>
      </c>
      <c r="B103" s="90">
        <v>0</v>
      </c>
      <c r="C103" s="90">
        <v>7.5</v>
      </c>
      <c r="D103" s="90">
        <v>0</v>
      </c>
      <c r="E103" s="90">
        <v>0</v>
      </c>
      <c r="F103" s="90">
        <v>2.5</v>
      </c>
      <c r="G103" s="90">
        <v>7.5</v>
      </c>
      <c r="H103" s="90">
        <v>0</v>
      </c>
      <c r="I103" s="90">
        <v>3</v>
      </c>
      <c r="J103" s="90">
        <v>0</v>
      </c>
      <c r="K103" s="90">
        <v>0</v>
      </c>
      <c r="L103" s="90">
        <v>0</v>
      </c>
      <c r="M103" s="90">
        <v>0</v>
      </c>
      <c r="N103" s="90">
        <v>0</v>
      </c>
      <c r="O103" s="90">
        <v>0</v>
      </c>
      <c r="P103" s="90">
        <v>0</v>
      </c>
      <c r="Q103" s="90">
        <v>0</v>
      </c>
      <c r="R103" s="93">
        <v>20.5</v>
      </c>
    </row>
    <row r="104" spans="1:18" s="94" customFormat="1">
      <c r="A104" s="93" t="s">
        <v>268</v>
      </c>
      <c r="B104" s="90">
        <v>0</v>
      </c>
      <c r="C104" s="90">
        <v>3</v>
      </c>
      <c r="D104" s="90">
        <v>5</v>
      </c>
      <c r="E104" s="90">
        <v>0</v>
      </c>
      <c r="F104" s="90">
        <v>2.5</v>
      </c>
      <c r="G104" s="90">
        <v>3.5</v>
      </c>
      <c r="H104" s="90">
        <v>3.5</v>
      </c>
      <c r="I104" s="90">
        <v>3</v>
      </c>
      <c r="J104" s="90">
        <v>0</v>
      </c>
      <c r="K104" s="90">
        <v>0</v>
      </c>
      <c r="L104" s="90">
        <v>0</v>
      </c>
      <c r="M104" s="90">
        <v>0</v>
      </c>
      <c r="N104" s="90">
        <v>0</v>
      </c>
      <c r="O104" s="90">
        <v>0</v>
      </c>
      <c r="P104" s="90">
        <v>0</v>
      </c>
      <c r="Q104" s="90">
        <v>0</v>
      </c>
      <c r="R104" s="93">
        <v>20.5</v>
      </c>
    </row>
    <row r="105" spans="1:18" s="94" customFormat="1">
      <c r="A105" s="93" t="s">
        <v>296</v>
      </c>
      <c r="B105" s="90">
        <v>0</v>
      </c>
      <c r="C105" s="90">
        <v>5</v>
      </c>
      <c r="D105" s="90">
        <v>7.5</v>
      </c>
      <c r="E105" s="90">
        <v>0</v>
      </c>
      <c r="F105" s="90">
        <v>3</v>
      </c>
      <c r="G105" s="90">
        <v>0</v>
      </c>
      <c r="H105" s="90">
        <v>0</v>
      </c>
      <c r="I105" s="90">
        <v>5</v>
      </c>
      <c r="J105" s="90">
        <v>0</v>
      </c>
      <c r="K105" s="90">
        <v>0</v>
      </c>
      <c r="L105" s="90">
        <v>0</v>
      </c>
      <c r="M105" s="90">
        <v>0</v>
      </c>
      <c r="N105" s="90">
        <v>0</v>
      </c>
      <c r="O105" s="90">
        <v>0</v>
      </c>
      <c r="P105" s="90">
        <v>0</v>
      </c>
      <c r="Q105" s="90">
        <v>0</v>
      </c>
      <c r="R105" s="93">
        <v>20.5</v>
      </c>
    </row>
    <row r="106" spans="1:18" s="94" customFormat="1">
      <c r="A106" s="93" t="s">
        <v>280</v>
      </c>
      <c r="B106" s="90">
        <v>0</v>
      </c>
      <c r="C106" s="90">
        <v>5</v>
      </c>
      <c r="D106" s="90">
        <v>4</v>
      </c>
      <c r="E106" s="90">
        <v>0</v>
      </c>
      <c r="F106" s="90">
        <v>5</v>
      </c>
      <c r="G106" s="90">
        <v>2.5</v>
      </c>
      <c r="H106" s="90">
        <v>0</v>
      </c>
      <c r="I106" s="90">
        <v>4</v>
      </c>
      <c r="J106" s="90">
        <v>0</v>
      </c>
      <c r="K106" s="90">
        <v>0</v>
      </c>
      <c r="L106" s="90">
        <v>0</v>
      </c>
      <c r="M106" s="90">
        <v>0</v>
      </c>
      <c r="N106" s="90">
        <v>0</v>
      </c>
      <c r="O106" s="90">
        <v>0</v>
      </c>
      <c r="P106" s="90">
        <v>0</v>
      </c>
      <c r="Q106" s="90">
        <v>0</v>
      </c>
      <c r="R106" s="93">
        <v>20.5</v>
      </c>
    </row>
    <row r="107" spans="1:18" s="94" customFormat="1">
      <c r="A107" s="93" t="s">
        <v>239</v>
      </c>
      <c r="B107" s="90">
        <v>0</v>
      </c>
      <c r="C107" s="90">
        <v>4</v>
      </c>
      <c r="D107" s="90">
        <v>2</v>
      </c>
      <c r="E107" s="90">
        <v>0</v>
      </c>
      <c r="F107" s="90">
        <v>5</v>
      </c>
      <c r="G107" s="90">
        <v>6.5</v>
      </c>
      <c r="H107" s="90">
        <v>3</v>
      </c>
      <c r="I107" s="90">
        <v>0</v>
      </c>
      <c r="J107" s="90">
        <v>0</v>
      </c>
      <c r="K107" s="90">
        <v>0</v>
      </c>
      <c r="L107" s="90">
        <v>0</v>
      </c>
      <c r="M107" s="90">
        <v>0</v>
      </c>
      <c r="N107" s="90">
        <v>0</v>
      </c>
      <c r="O107" s="90">
        <v>0</v>
      </c>
      <c r="P107" s="90">
        <v>0</v>
      </c>
      <c r="Q107" s="90">
        <v>0</v>
      </c>
      <c r="R107" s="93">
        <v>20.5</v>
      </c>
    </row>
    <row r="108" spans="1:18" s="94" customFormat="1">
      <c r="A108" s="93" t="s">
        <v>281</v>
      </c>
      <c r="B108" s="90">
        <v>0</v>
      </c>
      <c r="C108" s="90">
        <v>0</v>
      </c>
      <c r="D108" s="90">
        <v>6</v>
      </c>
      <c r="E108" s="90">
        <v>0</v>
      </c>
      <c r="F108" s="90">
        <v>4</v>
      </c>
      <c r="G108" s="90">
        <v>6.5</v>
      </c>
      <c r="H108" s="90">
        <v>0</v>
      </c>
      <c r="I108" s="90">
        <v>4</v>
      </c>
      <c r="J108" s="90">
        <v>0</v>
      </c>
      <c r="K108" s="90">
        <v>0</v>
      </c>
      <c r="L108" s="90">
        <v>0</v>
      </c>
      <c r="M108" s="90">
        <v>0</v>
      </c>
      <c r="N108" s="90">
        <v>0</v>
      </c>
      <c r="O108" s="90">
        <v>0</v>
      </c>
      <c r="P108" s="90">
        <v>0</v>
      </c>
      <c r="Q108" s="90">
        <v>0</v>
      </c>
      <c r="R108" s="93">
        <v>20.5</v>
      </c>
    </row>
    <row r="109" spans="1:18" s="94" customFormat="1">
      <c r="A109" s="93" t="s">
        <v>302</v>
      </c>
      <c r="B109" s="90">
        <v>0</v>
      </c>
      <c r="C109" s="90">
        <v>0</v>
      </c>
      <c r="D109" s="90">
        <v>5</v>
      </c>
      <c r="E109" s="90">
        <v>0</v>
      </c>
      <c r="F109" s="90">
        <v>3</v>
      </c>
      <c r="G109" s="90">
        <v>4</v>
      </c>
      <c r="H109" s="90">
        <v>3</v>
      </c>
      <c r="I109" s="90">
        <v>5</v>
      </c>
      <c r="J109" s="90">
        <v>0</v>
      </c>
      <c r="K109" s="90">
        <v>0</v>
      </c>
      <c r="L109" s="90">
        <v>0</v>
      </c>
      <c r="M109" s="90">
        <v>0</v>
      </c>
      <c r="N109" s="90">
        <v>0</v>
      </c>
      <c r="O109" s="90">
        <v>0</v>
      </c>
      <c r="P109" s="90">
        <v>0</v>
      </c>
      <c r="Q109" s="90">
        <v>0</v>
      </c>
      <c r="R109" s="93">
        <v>20</v>
      </c>
    </row>
    <row r="110" spans="1:18" s="94" customFormat="1">
      <c r="A110" s="93" t="s">
        <v>327</v>
      </c>
      <c r="B110" s="90">
        <v>0</v>
      </c>
      <c r="C110" s="90">
        <v>5</v>
      </c>
      <c r="D110" s="90">
        <v>2.5</v>
      </c>
      <c r="E110" s="90">
        <v>0</v>
      </c>
      <c r="F110" s="90">
        <v>0</v>
      </c>
      <c r="G110" s="90">
        <v>0</v>
      </c>
      <c r="H110" s="90">
        <v>3.5</v>
      </c>
      <c r="I110" s="90">
        <v>8.5</v>
      </c>
      <c r="J110" s="90">
        <v>0</v>
      </c>
      <c r="K110" s="90">
        <v>0</v>
      </c>
      <c r="L110" s="90">
        <v>0</v>
      </c>
      <c r="M110" s="90">
        <v>0</v>
      </c>
      <c r="N110" s="90">
        <v>0</v>
      </c>
      <c r="O110" s="90">
        <v>0</v>
      </c>
      <c r="P110" s="90">
        <v>0</v>
      </c>
      <c r="Q110" s="90">
        <v>0</v>
      </c>
      <c r="R110" s="93">
        <v>19.5</v>
      </c>
    </row>
    <row r="111" spans="1:18" s="94" customFormat="1">
      <c r="A111" s="93" t="s">
        <v>249</v>
      </c>
      <c r="B111" s="90">
        <v>0</v>
      </c>
      <c r="C111" s="90">
        <v>5</v>
      </c>
      <c r="D111" s="90">
        <v>5</v>
      </c>
      <c r="E111" s="90">
        <v>0</v>
      </c>
      <c r="F111" s="90">
        <v>4</v>
      </c>
      <c r="G111" s="90">
        <v>2.5</v>
      </c>
      <c r="H111" s="90">
        <v>3</v>
      </c>
      <c r="I111" s="90">
        <v>0</v>
      </c>
      <c r="J111" s="90">
        <v>0</v>
      </c>
      <c r="K111" s="90">
        <v>0</v>
      </c>
      <c r="L111" s="90">
        <v>0</v>
      </c>
      <c r="M111" s="90">
        <v>0</v>
      </c>
      <c r="N111" s="90">
        <v>0</v>
      </c>
      <c r="O111" s="90">
        <v>0</v>
      </c>
      <c r="P111" s="90">
        <v>0</v>
      </c>
      <c r="Q111" s="90">
        <v>0</v>
      </c>
      <c r="R111" s="93">
        <v>19.5</v>
      </c>
    </row>
    <row r="112" spans="1:18" s="94" customFormat="1">
      <c r="A112" s="93" t="s">
        <v>297</v>
      </c>
      <c r="B112" s="90">
        <v>0</v>
      </c>
      <c r="C112" s="90">
        <v>5</v>
      </c>
      <c r="D112" s="90">
        <v>0</v>
      </c>
      <c r="E112" s="90">
        <v>0</v>
      </c>
      <c r="F112" s="90">
        <v>4</v>
      </c>
      <c r="G112" s="90">
        <v>6</v>
      </c>
      <c r="H112" s="90">
        <v>0.5</v>
      </c>
      <c r="I112" s="90">
        <v>4</v>
      </c>
      <c r="J112" s="90">
        <v>0</v>
      </c>
      <c r="K112" s="90">
        <v>0</v>
      </c>
      <c r="L112" s="90">
        <v>0</v>
      </c>
      <c r="M112" s="90">
        <v>0</v>
      </c>
      <c r="N112" s="90">
        <v>0</v>
      </c>
      <c r="O112" s="90">
        <v>0</v>
      </c>
      <c r="P112" s="90">
        <v>0</v>
      </c>
      <c r="Q112" s="90">
        <v>0</v>
      </c>
      <c r="R112" s="93">
        <v>19.5</v>
      </c>
    </row>
    <row r="113" spans="1:18" s="94" customFormat="1">
      <c r="A113" s="93" t="s">
        <v>309</v>
      </c>
      <c r="B113" s="90">
        <v>0</v>
      </c>
      <c r="C113" s="90">
        <v>4</v>
      </c>
      <c r="D113" s="90">
        <v>2.5</v>
      </c>
      <c r="E113" s="90">
        <v>0</v>
      </c>
      <c r="F113" s="90">
        <v>6</v>
      </c>
      <c r="G113" s="90">
        <v>0</v>
      </c>
      <c r="H113" s="90">
        <v>0</v>
      </c>
      <c r="I113" s="90">
        <v>6.5</v>
      </c>
      <c r="J113" s="90">
        <v>0</v>
      </c>
      <c r="K113" s="90">
        <v>0</v>
      </c>
      <c r="L113" s="90">
        <v>0</v>
      </c>
      <c r="M113" s="90">
        <v>0</v>
      </c>
      <c r="N113" s="90">
        <v>0</v>
      </c>
      <c r="O113" s="90">
        <v>0</v>
      </c>
      <c r="P113" s="90">
        <v>0</v>
      </c>
      <c r="Q113" s="90">
        <v>0</v>
      </c>
      <c r="R113" s="93">
        <v>19</v>
      </c>
    </row>
    <row r="114" spans="1:18" s="94" customFormat="1">
      <c r="A114" s="93" t="s">
        <v>253</v>
      </c>
      <c r="B114" s="90">
        <v>0</v>
      </c>
      <c r="C114" s="90">
        <v>1.5</v>
      </c>
      <c r="D114" s="90">
        <v>0</v>
      </c>
      <c r="E114" s="90">
        <v>0</v>
      </c>
      <c r="F114" s="90">
        <v>4</v>
      </c>
      <c r="G114" s="90">
        <v>6</v>
      </c>
      <c r="H114" s="90">
        <v>7.5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O114" s="90">
        <v>0</v>
      </c>
      <c r="P114" s="90">
        <v>0</v>
      </c>
      <c r="Q114" s="90">
        <v>0</v>
      </c>
      <c r="R114" s="93">
        <v>19</v>
      </c>
    </row>
    <row r="115" spans="1:18" s="94" customFormat="1">
      <c r="A115" s="93" t="s">
        <v>289</v>
      </c>
      <c r="B115" s="90">
        <v>0</v>
      </c>
      <c r="C115" s="90">
        <v>6</v>
      </c>
      <c r="D115" s="90">
        <v>0</v>
      </c>
      <c r="E115" s="90">
        <v>0</v>
      </c>
      <c r="F115" s="90">
        <v>4</v>
      </c>
      <c r="G115" s="90">
        <v>6</v>
      </c>
      <c r="H115" s="90">
        <v>0</v>
      </c>
      <c r="I115" s="90">
        <v>3</v>
      </c>
      <c r="J115" s="90">
        <v>0</v>
      </c>
      <c r="K115" s="90">
        <v>0</v>
      </c>
      <c r="L115" s="90">
        <v>0</v>
      </c>
      <c r="M115" s="90">
        <v>0</v>
      </c>
      <c r="N115" s="90">
        <v>0</v>
      </c>
      <c r="O115" s="90">
        <v>0</v>
      </c>
      <c r="P115" s="90">
        <v>0</v>
      </c>
      <c r="Q115" s="90">
        <v>0</v>
      </c>
      <c r="R115" s="93">
        <v>19</v>
      </c>
    </row>
    <row r="116" spans="1:18" s="94" customFormat="1">
      <c r="A116" s="93" t="s">
        <v>314</v>
      </c>
      <c r="B116" s="90">
        <v>0</v>
      </c>
      <c r="C116" s="90">
        <v>0</v>
      </c>
      <c r="D116" s="90">
        <v>0</v>
      </c>
      <c r="E116" s="90">
        <v>0</v>
      </c>
      <c r="F116" s="90">
        <v>6</v>
      </c>
      <c r="G116" s="90">
        <v>6</v>
      </c>
      <c r="H116" s="90">
        <v>0</v>
      </c>
      <c r="I116" s="90">
        <v>7</v>
      </c>
      <c r="J116" s="90">
        <v>0</v>
      </c>
      <c r="K116" s="90">
        <v>0</v>
      </c>
      <c r="L116" s="90">
        <v>0</v>
      </c>
      <c r="M116" s="90">
        <v>0</v>
      </c>
      <c r="N116" s="90">
        <v>0</v>
      </c>
      <c r="O116" s="90">
        <v>0</v>
      </c>
      <c r="P116" s="90">
        <v>0</v>
      </c>
      <c r="Q116" s="90">
        <v>0</v>
      </c>
      <c r="R116" s="93">
        <v>19</v>
      </c>
    </row>
    <row r="117" spans="1:18" s="94" customFormat="1">
      <c r="A117" s="93" t="s">
        <v>256</v>
      </c>
      <c r="B117" s="90">
        <v>0</v>
      </c>
      <c r="C117" s="90">
        <v>3</v>
      </c>
      <c r="D117" s="90">
        <v>3.5</v>
      </c>
      <c r="E117" s="90">
        <v>0</v>
      </c>
      <c r="F117" s="90">
        <v>3.5</v>
      </c>
      <c r="G117" s="90">
        <v>5</v>
      </c>
      <c r="H117" s="90">
        <v>3.5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0">
        <v>0</v>
      </c>
      <c r="O117" s="90">
        <v>0</v>
      </c>
      <c r="P117" s="90">
        <v>0</v>
      </c>
      <c r="Q117" s="90">
        <v>0</v>
      </c>
      <c r="R117" s="93">
        <v>18.5</v>
      </c>
    </row>
    <row r="118" spans="1:18" s="94" customFormat="1">
      <c r="A118" s="93" t="s">
        <v>288</v>
      </c>
      <c r="B118" s="90">
        <v>0</v>
      </c>
      <c r="C118" s="90">
        <v>3</v>
      </c>
      <c r="D118" s="90">
        <v>0</v>
      </c>
      <c r="E118" s="90">
        <v>0</v>
      </c>
      <c r="F118" s="90">
        <v>4</v>
      </c>
      <c r="G118" s="90">
        <v>4</v>
      </c>
      <c r="H118" s="90">
        <v>5</v>
      </c>
      <c r="I118" s="90">
        <v>2.5</v>
      </c>
      <c r="J118" s="90">
        <v>0</v>
      </c>
      <c r="K118" s="90">
        <v>0</v>
      </c>
      <c r="L118" s="90">
        <v>0</v>
      </c>
      <c r="M118" s="90">
        <v>0</v>
      </c>
      <c r="N118" s="90">
        <v>0</v>
      </c>
      <c r="O118" s="90">
        <v>0</v>
      </c>
      <c r="P118" s="90">
        <v>0</v>
      </c>
      <c r="Q118" s="90">
        <v>0</v>
      </c>
      <c r="R118" s="93">
        <v>18.5</v>
      </c>
    </row>
    <row r="119" spans="1:18" s="94" customFormat="1">
      <c r="A119" s="93" t="s">
        <v>262</v>
      </c>
      <c r="B119" s="90">
        <v>0</v>
      </c>
      <c r="C119" s="90">
        <v>5</v>
      </c>
      <c r="D119" s="90">
        <v>0</v>
      </c>
      <c r="E119" s="90">
        <v>0</v>
      </c>
      <c r="F119" s="90">
        <v>1</v>
      </c>
      <c r="G119" s="90">
        <v>4</v>
      </c>
      <c r="H119" s="90">
        <v>8</v>
      </c>
      <c r="I119" s="90">
        <v>0</v>
      </c>
      <c r="J119" s="90">
        <v>0</v>
      </c>
      <c r="K119" s="90">
        <v>0</v>
      </c>
      <c r="L119" s="90">
        <v>0</v>
      </c>
      <c r="M119" s="90">
        <v>0</v>
      </c>
      <c r="N119" s="90">
        <v>0</v>
      </c>
      <c r="O119" s="90">
        <v>0</v>
      </c>
      <c r="P119" s="90">
        <v>0</v>
      </c>
      <c r="Q119" s="90">
        <v>0</v>
      </c>
      <c r="R119" s="93">
        <v>18</v>
      </c>
    </row>
    <row r="120" spans="1:18" s="94" customFormat="1">
      <c r="A120" s="93" t="s">
        <v>264</v>
      </c>
      <c r="B120" s="90">
        <v>0</v>
      </c>
      <c r="C120" s="90">
        <v>0</v>
      </c>
      <c r="D120" s="90">
        <v>4</v>
      </c>
      <c r="E120" s="90">
        <v>0</v>
      </c>
      <c r="F120" s="90">
        <v>6</v>
      </c>
      <c r="G120" s="90">
        <v>6.5</v>
      </c>
      <c r="H120" s="90">
        <v>1.5</v>
      </c>
      <c r="I120" s="90">
        <v>0</v>
      </c>
      <c r="J120" s="90">
        <v>0</v>
      </c>
      <c r="K120" s="90">
        <v>0</v>
      </c>
      <c r="L120" s="90">
        <v>0</v>
      </c>
      <c r="M120" s="90">
        <v>0</v>
      </c>
      <c r="N120" s="90">
        <v>0</v>
      </c>
      <c r="O120" s="90">
        <v>0</v>
      </c>
      <c r="P120" s="90">
        <v>0</v>
      </c>
      <c r="Q120" s="90">
        <v>0</v>
      </c>
      <c r="R120" s="93">
        <v>18</v>
      </c>
    </row>
    <row r="121" spans="1:18" s="94" customFormat="1">
      <c r="A121" s="93" t="s">
        <v>265</v>
      </c>
      <c r="B121" s="90">
        <v>0</v>
      </c>
      <c r="C121" s="90">
        <v>3</v>
      </c>
      <c r="D121" s="90">
        <v>5</v>
      </c>
      <c r="E121" s="90">
        <v>0</v>
      </c>
      <c r="F121" s="90">
        <v>4</v>
      </c>
      <c r="G121" s="90">
        <v>0</v>
      </c>
      <c r="H121" s="90">
        <v>6</v>
      </c>
      <c r="I121" s="90">
        <v>0</v>
      </c>
      <c r="J121" s="90">
        <v>0</v>
      </c>
      <c r="K121" s="90">
        <v>0</v>
      </c>
      <c r="L121" s="90">
        <v>0</v>
      </c>
      <c r="M121" s="90">
        <v>0</v>
      </c>
      <c r="N121" s="90">
        <v>0</v>
      </c>
      <c r="O121" s="90">
        <v>0</v>
      </c>
      <c r="P121" s="90">
        <v>0</v>
      </c>
      <c r="Q121" s="90">
        <v>0</v>
      </c>
      <c r="R121" s="93">
        <v>18</v>
      </c>
    </row>
    <row r="122" spans="1:18" s="94" customFormat="1">
      <c r="A122" s="93" t="s">
        <v>266</v>
      </c>
      <c r="B122" s="90">
        <v>0</v>
      </c>
      <c r="C122" s="90">
        <v>5</v>
      </c>
      <c r="D122" s="90">
        <v>0</v>
      </c>
      <c r="E122" s="90">
        <v>0</v>
      </c>
      <c r="F122" s="90">
        <v>2</v>
      </c>
      <c r="G122" s="90">
        <v>6.5</v>
      </c>
      <c r="H122" s="90">
        <v>4</v>
      </c>
      <c r="I122" s="90">
        <v>0</v>
      </c>
      <c r="J122" s="90">
        <v>0</v>
      </c>
      <c r="K122" s="90">
        <v>0</v>
      </c>
      <c r="L122" s="90">
        <v>0</v>
      </c>
      <c r="M122" s="90">
        <v>0</v>
      </c>
      <c r="N122" s="90">
        <v>0</v>
      </c>
      <c r="O122" s="90">
        <v>0</v>
      </c>
      <c r="P122" s="90">
        <v>0</v>
      </c>
      <c r="Q122" s="90">
        <v>0</v>
      </c>
      <c r="R122" s="93">
        <v>17.5</v>
      </c>
    </row>
    <row r="123" spans="1:18" s="94" customFormat="1">
      <c r="A123" s="93" t="s">
        <v>271</v>
      </c>
      <c r="B123" s="90">
        <v>0</v>
      </c>
      <c r="C123" s="90">
        <v>2.5</v>
      </c>
      <c r="D123" s="90">
        <v>6</v>
      </c>
      <c r="E123" s="90">
        <v>0</v>
      </c>
      <c r="F123" s="90">
        <v>3.5</v>
      </c>
      <c r="G123" s="90">
        <v>2.5</v>
      </c>
      <c r="H123" s="90">
        <v>3</v>
      </c>
      <c r="I123" s="90">
        <v>0</v>
      </c>
      <c r="J123" s="90">
        <v>0</v>
      </c>
      <c r="K123" s="90">
        <v>0</v>
      </c>
      <c r="L123" s="90">
        <v>0</v>
      </c>
      <c r="M123" s="90">
        <v>0</v>
      </c>
      <c r="N123" s="90">
        <v>0</v>
      </c>
      <c r="O123" s="90">
        <v>0</v>
      </c>
      <c r="P123" s="90">
        <v>0</v>
      </c>
      <c r="Q123" s="90">
        <v>0</v>
      </c>
      <c r="R123" s="93">
        <v>17.5</v>
      </c>
    </row>
    <row r="124" spans="1:18" s="94" customFormat="1">
      <c r="A124" s="93" t="s">
        <v>272</v>
      </c>
      <c r="B124" s="90">
        <v>0</v>
      </c>
      <c r="C124" s="90">
        <v>0</v>
      </c>
      <c r="D124" s="90">
        <v>0</v>
      </c>
      <c r="E124" s="90">
        <v>0</v>
      </c>
      <c r="F124" s="90">
        <v>4</v>
      </c>
      <c r="G124" s="90">
        <v>6</v>
      </c>
      <c r="H124" s="90">
        <v>7</v>
      </c>
      <c r="I124" s="90">
        <v>0</v>
      </c>
      <c r="J124" s="90">
        <v>0</v>
      </c>
      <c r="K124" s="90">
        <v>0</v>
      </c>
      <c r="L124" s="90">
        <v>0</v>
      </c>
      <c r="M124" s="90">
        <v>0</v>
      </c>
      <c r="N124" s="90">
        <v>0</v>
      </c>
      <c r="O124" s="90">
        <v>0</v>
      </c>
      <c r="P124" s="90">
        <v>0</v>
      </c>
      <c r="Q124" s="90">
        <v>0</v>
      </c>
      <c r="R124" s="93">
        <v>17</v>
      </c>
    </row>
    <row r="125" spans="1:18" s="94" customFormat="1">
      <c r="A125" s="93" t="s">
        <v>273</v>
      </c>
      <c r="B125" s="90">
        <v>0</v>
      </c>
      <c r="C125" s="90">
        <v>0</v>
      </c>
      <c r="D125" s="90">
        <v>7</v>
      </c>
      <c r="E125" s="90">
        <v>0</v>
      </c>
      <c r="F125" s="90">
        <v>2.5</v>
      </c>
      <c r="G125" s="90">
        <v>3.5</v>
      </c>
      <c r="H125" s="90">
        <v>4</v>
      </c>
      <c r="I125" s="90">
        <v>0</v>
      </c>
      <c r="J125" s="90">
        <v>0</v>
      </c>
      <c r="K125" s="90">
        <v>0</v>
      </c>
      <c r="L125" s="90">
        <v>0</v>
      </c>
      <c r="M125" s="90">
        <v>0</v>
      </c>
      <c r="N125" s="90">
        <v>0</v>
      </c>
      <c r="O125" s="90">
        <v>0</v>
      </c>
      <c r="P125" s="90">
        <v>0</v>
      </c>
      <c r="Q125" s="90">
        <v>0</v>
      </c>
      <c r="R125" s="93">
        <v>17</v>
      </c>
    </row>
    <row r="126" spans="1:18" s="94" customFormat="1">
      <c r="A126" s="93" t="s">
        <v>274</v>
      </c>
      <c r="B126" s="90">
        <v>0</v>
      </c>
      <c r="C126" s="90">
        <v>4</v>
      </c>
      <c r="D126" s="90">
        <v>6.5</v>
      </c>
      <c r="E126" s="90">
        <v>0</v>
      </c>
      <c r="F126" s="90">
        <v>0</v>
      </c>
      <c r="G126" s="90">
        <v>6.5</v>
      </c>
      <c r="H126" s="90">
        <v>0</v>
      </c>
      <c r="I126" s="90">
        <v>0</v>
      </c>
      <c r="J126" s="90">
        <v>0</v>
      </c>
      <c r="K126" s="90">
        <v>0</v>
      </c>
      <c r="L126" s="90">
        <v>0</v>
      </c>
      <c r="M126" s="90">
        <v>0</v>
      </c>
      <c r="N126" s="90">
        <v>0</v>
      </c>
      <c r="O126" s="90">
        <v>0</v>
      </c>
      <c r="P126" s="90">
        <v>0</v>
      </c>
      <c r="Q126" s="90">
        <v>0</v>
      </c>
      <c r="R126" s="93">
        <v>17</v>
      </c>
    </row>
    <row r="127" spans="1:18" s="94" customFormat="1">
      <c r="A127" s="93" t="s">
        <v>307</v>
      </c>
      <c r="B127" s="90">
        <v>0</v>
      </c>
      <c r="C127" s="90">
        <v>0</v>
      </c>
      <c r="D127" s="90">
        <v>3.5</v>
      </c>
      <c r="E127" s="90">
        <v>0</v>
      </c>
      <c r="F127" s="90">
        <v>4</v>
      </c>
      <c r="G127" s="90">
        <v>0</v>
      </c>
      <c r="H127" s="90">
        <v>7</v>
      </c>
      <c r="I127" s="90">
        <v>2.5</v>
      </c>
      <c r="J127" s="90">
        <v>0</v>
      </c>
      <c r="K127" s="90">
        <v>0</v>
      </c>
      <c r="L127" s="90">
        <v>0</v>
      </c>
      <c r="M127" s="90">
        <v>0</v>
      </c>
      <c r="N127" s="90">
        <v>0</v>
      </c>
      <c r="O127" s="90">
        <v>0</v>
      </c>
      <c r="P127" s="90">
        <v>0</v>
      </c>
      <c r="Q127" s="90">
        <v>0</v>
      </c>
      <c r="R127" s="93">
        <v>17</v>
      </c>
    </row>
    <row r="128" spans="1:18" s="94" customFormat="1">
      <c r="A128" s="93" t="s">
        <v>329</v>
      </c>
      <c r="B128" s="90">
        <v>0</v>
      </c>
      <c r="C128" s="90">
        <v>0</v>
      </c>
      <c r="D128" s="90">
        <v>4.5</v>
      </c>
      <c r="E128" s="90">
        <v>0</v>
      </c>
      <c r="F128" s="90">
        <v>0</v>
      </c>
      <c r="G128" s="90">
        <v>3</v>
      </c>
      <c r="H128" s="90">
        <v>3</v>
      </c>
      <c r="I128" s="90">
        <v>6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O128" s="90">
        <v>0</v>
      </c>
      <c r="P128" s="90">
        <v>0</v>
      </c>
      <c r="Q128" s="90">
        <v>0</v>
      </c>
      <c r="R128" s="93">
        <v>16.5</v>
      </c>
    </row>
    <row r="129" spans="1:18" s="94" customFormat="1">
      <c r="A129" s="93" t="s">
        <v>286</v>
      </c>
      <c r="B129" s="90">
        <v>0</v>
      </c>
      <c r="C129" s="90">
        <v>6</v>
      </c>
      <c r="D129" s="90">
        <v>4</v>
      </c>
      <c r="E129" s="90">
        <v>0</v>
      </c>
      <c r="F129" s="90">
        <v>0</v>
      </c>
      <c r="G129" s="90">
        <v>2</v>
      </c>
      <c r="H129" s="90">
        <v>4</v>
      </c>
      <c r="I129" s="90">
        <v>0.5</v>
      </c>
      <c r="J129" s="90">
        <v>0</v>
      </c>
      <c r="K129" s="90">
        <v>0</v>
      </c>
      <c r="L129" s="90">
        <v>0</v>
      </c>
      <c r="M129" s="90">
        <v>0</v>
      </c>
      <c r="N129" s="90">
        <v>0</v>
      </c>
      <c r="O129" s="90">
        <v>0</v>
      </c>
      <c r="P129" s="90">
        <v>0</v>
      </c>
      <c r="Q129" s="90">
        <v>0</v>
      </c>
      <c r="R129" s="93">
        <v>16.5</v>
      </c>
    </row>
    <row r="130" spans="1:18" s="94" customFormat="1">
      <c r="A130" s="93" t="s">
        <v>330</v>
      </c>
      <c r="B130" s="90">
        <v>0</v>
      </c>
      <c r="C130" s="90">
        <v>0</v>
      </c>
      <c r="D130" s="90">
        <v>0</v>
      </c>
      <c r="E130" s="90">
        <v>0</v>
      </c>
      <c r="F130" s="90">
        <v>5</v>
      </c>
      <c r="G130" s="90">
        <v>1.5</v>
      </c>
      <c r="H130" s="90">
        <v>4</v>
      </c>
      <c r="I130" s="90">
        <v>6</v>
      </c>
      <c r="J130" s="90">
        <v>0</v>
      </c>
      <c r="K130" s="90">
        <v>0</v>
      </c>
      <c r="L130" s="90">
        <v>0</v>
      </c>
      <c r="M130" s="90">
        <v>0</v>
      </c>
      <c r="N130" s="90">
        <v>0</v>
      </c>
      <c r="O130" s="90">
        <v>0</v>
      </c>
      <c r="P130" s="90">
        <v>0</v>
      </c>
      <c r="Q130" s="90">
        <v>0</v>
      </c>
      <c r="R130" s="93">
        <v>16.5</v>
      </c>
    </row>
    <row r="131" spans="1:18" s="94" customFormat="1">
      <c r="A131" s="93" t="s">
        <v>311</v>
      </c>
      <c r="B131" s="90">
        <v>0</v>
      </c>
      <c r="C131" s="90">
        <v>3.5</v>
      </c>
      <c r="D131" s="90">
        <v>0</v>
      </c>
      <c r="E131" s="90">
        <v>0</v>
      </c>
      <c r="F131" s="90">
        <v>0</v>
      </c>
      <c r="G131" s="90">
        <v>4</v>
      </c>
      <c r="H131" s="90">
        <v>5</v>
      </c>
      <c r="I131" s="90">
        <v>4</v>
      </c>
      <c r="J131" s="90">
        <v>0</v>
      </c>
      <c r="K131" s="90">
        <v>0</v>
      </c>
      <c r="L131" s="90">
        <v>0</v>
      </c>
      <c r="M131" s="90">
        <v>0</v>
      </c>
      <c r="N131" s="90">
        <v>0</v>
      </c>
      <c r="O131" s="90">
        <v>0</v>
      </c>
      <c r="P131" s="90">
        <v>0</v>
      </c>
      <c r="Q131" s="90">
        <v>0</v>
      </c>
      <c r="R131" s="93">
        <v>16.5</v>
      </c>
    </row>
    <row r="132" spans="1:18" s="94" customFormat="1">
      <c r="A132" s="93" t="s">
        <v>318</v>
      </c>
      <c r="B132" s="90">
        <v>0</v>
      </c>
      <c r="C132" s="90">
        <v>0</v>
      </c>
      <c r="D132" s="90">
        <v>0</v>
      </c>
      <c r="E132" s="90">
        <v>0</v>
      </c>
      <c r="F132" s="90">
        <v>7.5</v>
      </c>
      <c r="G132" s="90">
        <v>0</v>
      </c>
      <c r="H132" s="90">
        <v>4</v>
      </c>
      <c r="I132" s="90">
        <v>5</v>
      </c>
      <c r="J132" s="90">
        <v>0</v>
      </c>
      <c r="K132" s="90">
        <v>0</v>
      </c>
      <c r="L132" s="90">
        <v>0</v>
      </c>
      <c r="M132" s="90">
        <v>0</v>
      </c>
      <c r="N132" s="90">
        <v>0</v>
      </c>
      <c r="O132" s="90">
        <v>0</v>
      </c>
      <c r="P132" s="90">
        <v>0</v>
      </c>
      <c r="Q132" s="90">
        <v>0</v>
      </c>
      <c r="R132" s="93">
        <v>16.5</v>
      </c>
    </row>
    <row r="133" spans="1:18" s="94" customFormat="1">
      <c r="A133" s="93" t="s">
        <v>319</v>
      </c>
      <c r="B133" s="90">
        <v>0</v>
      </c>
      <c r="C133" s="90">
        <v>0</v>
      </c>
      <c r="D133" s="90">
        <v>0</v>
      </c>
      <c r="E133" s="90">
        <v>0</v>
      </c>
      <c r="F133" s="90">
        <v>6.5</v>
      </c>
      <c r="G133" s="90">
        <v>0</v>
      </c>
      <c r="H133" s="90">
        <v>5</v>
      </c>
      <c r="I133" s="90">
        <v>5</v>
      </c>
      <c r="J133" s="90">
        <v>0</v>
      </c>
      <c r="K133" s="90">
        <v>0</v>
      </c>
      <c r="L133" s="90">
        <v>0</v>
      </c>
      <c r="M133" s="90">
        <v>0</v>
      </c>
      <c r="N133" s="90">
        <v>0</v>
      </c>
      <c r="O133" s="90">
        <v>0</v>
      </c>
      <c r="P133" s="90">
        <v>0</v>
      </c>
      <c r="Q133" s="90">
        <v>0</v>
      </c>
      <c r="R133" s="93">
        <v>16.5</v>
      </c>
    </row>
    <row r="134" spans="1:18" s="94" customFormat="1">
      <c r="A134" s="93" t="s">
        <v>312</v>
      </c>
      <c r="B134" s="90">
        <v>0</v>
      </c>
      <c r="C134" s="90">
        <v>6</v>
      </c>
      <c r="D134" s="90">
        <v>0</v>
      </c>
      <c r="E134" s="90">
        <v>0</v>
      </c>
      <c r="F134" s="90">
        <v>6.5</v>
      </c>
      <c r="G134" s="90">
        <v>0</v>
      </c>
      <c r="H134" s="90">
        <v>0</v>
      </c>
      <c r="I134" s="90">
        <v>4</v>
      </c>
      <c r="J134" s="90">
        <v>0</v>
      </c>
      <c r="K134" s="90">
        <v>0</v>
      </c>
      <c r="L134" s="90">
        <v>0</v>
      </c>
      <c r="M134" s="90">
        <v>0</v>
      </c>
      <c r="N134" s="90">
        <v>0</v>
      </c>
      <c r="O134" s="90">
        <v>0</v>
      </c>
      <c r="P134" s="90">
        <v>0</v>
      </c>
      <c r="Q134" s="90">
        <v>0</v>
      </c>
      <c r="R134" s="93">
        <v>16.5</v>
      </c>
    </row>
    <row r="135" spans="1:18" s="94" customFormat="1">
      <c r="A135" s="93" t="s">
        <v>298</v>
      </c>
      <c r="B135" s="90">
        <v>0</v>
      </c>
      <c r="C135" s="90">
        <v>1</v>
      </c>
      <c r="D135" s="90">
        <v>4</v>
      </c>
      <c r="E135" s="90">
        <v>0</v>
      </c>
      <c r="F135" s="90">
        <v>3</v>
      </c>
      <c r="G135" s="90">
        <v>0</v>
      </c>
      <c r="H135" s="90">
        <v>7.5</v>
      </c>
      <c r="I135" s="90">
        <v>1</v>
      </c>
      <c r="J135" s="90">
        <v>0</v>
      </c>
      <c r="K135" s="90">
        <v>0</v>
      </c>
      <c r="L135" s="90">
        <v>0</v>
      </c>
      <c r="M135" s="90">
        <v>0</v>
      </c>
      <c r="N135" s="90">
        <v>0</v>
      </c>
      <c r="O135" s="90">
        <v>0</v>
      </c>
      <c r="P135" s="90">
        <v>0</v>
      </c>
      <c r="Q135" s="90">
        <v>0</v>
      </c>
      <c r="R135" s="93">
        <v>16.5</v>
      </c>
    </row>
    <row r="136" spans="1:18" s="94" customFormat="1">
      <c r="A136" s="93" t="s">
        <v>284</v>
      </c>
      <c r="B136" s="90">
        <v>0</v>
      </c>
      <c r="C136" s="90">
        <v>3</v>
      </c>
      <c r="D136" s="90">
        <v>3</v>
      </c>
      <c r="E136" s="90">
        <v>0</v>
      </c>
      <c r="F136" s="90">
        <v>6</v>
      </c>
      <c r="G136" s="90">
        <v>4</v>
      </c>
      <c r="H136" s="90">
        <v>0</v>
      </c>
      <c r="I136" s="90">
        <v>0</v>
      </c>
      <c r="J136" s="90">
        <v>0</v>
      </c>
      <c r="K136" s="90">
        <v>0</v>
      </c>
      <c r="L136" s="90">
        <v>0</v>
      </c>
      <c r="M136" s="90">
        <v>0</v>
      </c>
      <c r="N136" s="90">
        <v>0</v>
      </c>
      <c r="O136" s="90">
        <v>0</v>
      </c>
      <c r="P136" s="90">
        <v>0</v>
      </c>
      <c r="Q136" s="90">
        <v>0</v>
      </c>
      <c r="R136" s="93">
        <v>16</v>
      </c>
    </row>
    <row r="137" spans="1:18" s="94" customFormat="1">
      <c r="A137" s="93" t="s">
        <v>285</v>
      </c>
      <c r="B137" s="90">
        <v>0</v>
      </c>
      <c r="C137" s="90">
        <v>0</v>
      </c>
      <c r="D137" s="90">
        <v>6</v>
      </c>
      <c r="E137" s="90">
        <v>0</v>
      </c>
      <c r="F137" s="90">
        <v>5</v>
      </c>
      <c r="G137" s="90">
        <v>0</v>
      </c>
      <c r="H137" s="90">
        <v>5</v>
      </c>
      <c r="I137" s="90">
        <v>0</v>
      </c>
      <c r="J137" s="90">
        <v>0</v>
      </c>
      <c r="K137" s="90">
        <v>0</v>
      </c>
      <c r="L137" s="90">
        <v>0</v>
      </c>
      <c r="M137" s="90">
        <v>0</v>
      </c>
      <c r="N137" s="90">
        <v>0</v>
      </c>
      <c r="O137" s="90">
        <v>0</v>
      </c>
      <c r="P137" s="90">
        <v>0</v>
      </c>
      <c r="Q137" s="90">
        <v>0</v>
      </c>
      <c r="R137" s="93">
        <v>16</v>
      </c>
    </row>
    <row r="138" spans="1:18" s="94" customFormat="1">
      <c r="A138" s="93" t="s">
        <v>325</v>
      </c>
      <c r="B138" s="90">
        <v>0</v>
      </c>
      <c r="C138" s="90">
        <v>3.5</v>
      </c>
      <c r="D138" s="90">
        <v>3.5</v>
      </c>
      <c r="E138" s="90">
        <v>0</v>
      </c>
      <c r="F138" s="90">
        <v>0</v>
      </c>
      <c r="G138" s="90">
        <v>0</v>
      </c>
      <c r="H138" s="90">
        <v>4</v>
      </c>
      <c r="I138" s="90">
        <v>5</v>
      </c>
      <c r="J138" s="90">
        <v>0</v>
      </c>
      <c r="K138" s="90">
        <v>0</v>
      </c>
      <c r="L138" s="90">
        <v>0</v>
      </c>
      <c r="M138" s="90">
        <v>0</v>
      </c>
      <c r="N138" s="90">
        <v>0</v>
      </c>
      <c r="O138" s="90">
        <v>0</v>
      </c>
      <c r="P138" s="90">
        <v>0</v>
      </c>
      <c r="Q138" s="90">
        <v>0</v>
      </c>
      <c r="R138" s="93">
        <v>16</v>
      </c>
    </row>
    <row r="139" spans="1:18" s="94" customFormat="1">
      <c r="A139" s="93" t="s">
        <v>334</v>
      </c>
      <c r="B139" s="90">
        <v>0</v>
      </c>
      <c r="C139" s="90">
        <v>2.5</v>
      </c>
      <c r="D139" s="90">
        <v>0</v>
      </c>
      <c r="E139" s="90">
        <v>0</v>
      </c>
      <c r="F139" s="90">
        <v>0</v>
      </c>
      <c r="G139" s="90">
        <v>4</v>
      </c>
      <c r="H139" s="90">
        <v>3</v>
      </c>
      <c r="I139" s="90">
        <v>6.5</v>
      </c>
      <c r="J139" s="90">
        <v>0</v>
      </c>
      <c r="K139" s="90">
        <v>0</v>
      </c>
      <c r="L139" s="90">
        <v>0</v>
      </c>
      <c r="M139" s="90">
        <v>0</v>
      </c>
      <c r="N139" s="90">
        <v>0</v>
      </c>
      <c r="O139" s="90">
        <v>0</v>
      </c>
      <c r="P139" s="90">
        <v>0</v>
      </c>
      <c r="Q139" s="90">
        <v>0</v>
      </c>
      <c r="R139" s="93">
        <v>16</v>
      </c>
    </row>
    <row r="140" spans="1:18" s="94" customFormat="1">
      <c r="A140" s="93" t="s">
        <v>291</v>
      </c>
      <c r="B140" s="90">
        <v>0</v>
      </c>
      <c r="C140" s="90">
        <v>0</v>
      </c>
      <c r="D140" s="90">
        <v>6</v>
      </c>
      <c r="E140" s="90">
        <v>0</v>
      </c>
      <c r="F140" s="90">
        <v>3.5</v>
      </c>
      <c r="G140" s="90">
        <v>0</v>
      </c>
      <c r="H140" s="90">
        <v>6.5</v>
      </c>
      <c r="I140" s="90">
        <v>0</v>
      </c>
      <c r="J140" s="90">
        <v>0</v>
      </c>
      <c r="K140" s="90">
        <v>0</v>
      </c>
      <c r="L140" s="90">
        <v>0</v>
      </c>
      <c r="M140" s="90">
        <v>0</v>
      </c>
      <c r="N140" s="90">
        <v>0</v>
      </c>
      <c r="O140" s="90">
        <v>0</v>
      </c>
      <c r="P140" s="90">
        <v>0</v>
      </c>
      <c r="Q140" s="90">
        <v>0</v>
      </c>
      <c r="R140" s="93">
        <v>16</v>
      </c>
    </row>
    <row r="141" spans="1:18" s="94" customFormat="1">
      <c r="A141" s="93" t="s">
        <v>295</v>
      </c>
      <c r="B141" s="90">
        <v>0</v>
      </c>
      <c r="C141" s="90">
        <v>5</v>
      </c>
      <c r="D141" s="90">
        <v>0</v>
      </c>
      <c r="E141" s="90">
        <v>0</v>
      </c>
      <c r="F141" s="90">
        <v>6</v>
      </c>
      <c r="G141" s="90">
        <v>0.5</v>
      </c>
      <c r="H141" s="90">
        <v>4</v>
      </c>
      <c r="I141" s="90">
        <v>0</v>
      </c>
      <c r="J141" s="90">
        <v>0</v>
      </c>
      <c r="K141" s="90">
        <v>0</v>
      </c>
      <c r="L141" s="90">
        <v>0</v>
      </c>
      <c r="M141" s="90">
        <v>0</v>
      </c>
      <c r="N141" s="90">
        <v>0</v>
      </c>
      <c r="O141" s="90">
        <v>0</v>
      </c>
      <c r="P141" s="90">
        <v>0</v>
      </c>
      <c r="Q141" s="90">
        <v>0</v>
      </c>
      <c r="R141" s="93">
        <v>15.5</v>
      </c>
    </row>
    <row r="142" spans="1:18" s="94" customFormat="1">
      <c r="A142" s="93" t="s">
        <v>335</v>
      </c>
      <c r="B142" s="90">
        <v>0</v>
      </c>
      <c r="C142" s="90">
        <v>3.5</v>
      </c>
      <c r="D142" s="90">
        <v>0</v>
      </c>
      <c r="E142" s="90">
        <v>0</v>
      </c>
      <c r="F142" s="90">
        <v>2</v>
      </c>
      <c r="G142" s="90">
        <v>4</v>
      </c>
      <c r="H142" s="90">
        <v>0</v>
      </c>
      <c r="I142" s="90">
        <v>6</v>
      </c>
      <c r="J142" s="90">
        <v>0</v>
      </c>
      <c r="K142" s="90">
        <v>0</v>
      </c>
      <c r="L142" s="90">
        <v>0</v>
      </c>
      <c r="M142" s="90">
        <v>0</v>
      </c>
      <c r="N142" s="90">
        <v>0</v>
      </c>
      <c r="O142" s="90">
        <v>0</v>
      </c>
      <c r="P142" s="90">
        <v>0</v>
      </c>
      <c r="Q142" s="90">
        <v>0</v>
      </c>
      <c r="R142" s="93">
        <v>15.5</v>
      </c>
    </row>
    <row r="143" spans="1:18" s="94" customFormat="1">
      <c r="A143" s="93" t="s">
        <v>299</v>
      </c>
      <c r="B143" s="90">
        <v>0</v>
      </c>
      <c r="C143" s="90">
        <v>6</v>
      </c>
      <c r="D143" s="90">
        <v>6</v>
      </c>
      <c r="E143" s="90">
        <v>0</v>
      </c>
      <c r="F143" s="90">
        <v>3</v>
      </c>
      <c r="G143" s="90">
        <v>0</v>
      </c>
      <c r="H143" s="90">
        <v>0</v>
      </c>
      <c r="I143" s="90">
        <v>0</v>
      </c>
      <c r="J143" s="90">
        <v>0</v>
      </c>
      <c r="K143" s="90">
        <v>0</v>
      </c>
      <c r="L143" s="90">
        <v>0</v>
      </c>
      <c r="M143" s="90">
        <v>0</v>
      </c>
      <c r="N143" s="90">
        <v>0</v>
      </c>
      <c r="O143" s="90">
        <v>0</v>
      </c>
      <c r="P143" s="90">
        <v>0</v>
      </c>
      <c r="Q143" s="90">
        <v>0</v>
      </c>
      <c r="R143" s="93">
        <v>15</v>
      </c>
    </row>
    <row r="144" spans="1:18" s="94" customFormat="1">
      <c r="A144" s="93" t="s">
        <v>300</v>
      </c>
      <c r="B144" s="90">
        <v>0</v>
      </c>
      <c r="C144" s="90">
        <v>3.5</v>
      </c>
      <c r="D144" s="90">
        <v>8.5</v>
      </c>
      <c r="E144" s="90">
        <v>0</v>
      </c>
      <c r="F144" s="90">
        <v>0</v>
      </c>
      <c r="G144" s="90">
        <v>3</v>
      </c>
      <c r="H144" s="90">
        <v>0</v>
      </c>
      <c r="I144" s="90">
        <v>0</v>
      </c>
      <c r="J144" s="90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3">
        <v>15</v>
      </c>
    </row>
    <row r="145" spans="1:18" s="94" customFormat="1">
      <c r="A145" s="93" t="s">
        <v>324</v>
      </c>
      <c r="B145" s="90">
        <v>0</v>
      </c>
      <c r="C145" s="90">
        <v>4</v>
      </c>
      <c r="D145" s="90">
        <v>3</v>
      </c>
      <c r="E145" s="90">
        <v>0</v>
      </c>
      <c r="F145" s="90">
        <v>0</v>
      </c>
      <c r="G145" s="90">
        <v>4</v>
      </c>
      <c r="H145" s="90">
        <v>0</v>
      </c>
      <c r="I145" s="90">
        <v>4</v>
      </c>
      <c r="J145" s="90">
        <v>0</v>
      </c>
      <c r="K145" s="90">
        <v>0</v>
      </c>
      <c r="L145" s="90">
        <v>0</v>
      </c>
      <c r="M145" s="90">
        <v>0</v>
      </c>
      <c r="N145" s="90">
        <v>0</v>
      </c>
      <c r="O145" s="90">
        <v>0</v>
      </c>
      <c r="P145" s="90">
        <v>0</v>
      </c>
      <c r="Q145" s="90">
        <v>0</v>
      </c>
      <c r="R145" s="93">
        <v>15</v>
      </c>
    </row>
    <row r="146" spans="1:18" s="94" customFormat="1">
      <c r="A146" s="93" t="s">
        <v>326</v>
      </c>
      <c r="B146" s="90">
        <v>0</v>
      </c>
      <c r="C146" s="90">
        <v>6.5</v>
      </c>
      <c r="D146" s="90">
        <v>1.5</v>
      </c>
      <c r="E146" s="90">
        <v>0</v>
      </c>
      <c r="F146" s="90">
        <v>0</v>
      </c>
      <c r="G146" s="90">
        <v>3</v>
      </c>
      <c r="H146" s="90">
        <v>0</v>
      </c>
      <c r="I146" s="90">
        <v>4</v>
      </c>
      <c r="J146" s="90">
        <v>0</v>
      </c>
      <c r="K146" s="90">
        <v>0</v>
      </c>
      <c r="L146" s="90">
        <v>0</v>
      </c>
      <c r="M146" s="90">
        <v>0</v>
      </c>
      <c r="N146" s="90">
        <v>0</v>
      </c>
      <c r="O146" s="90">
        <v>0</v>
      </c>
      <c r="P146" s="90">
        <v>0</v>
      </c>
      <c r="Q146" s="90">
        <v>0</v>
      </c>
      <c r="R146" s="93">
        <v>15</v>
      </c>
    </row>
    <row r="147" spans="1:18" s="94" customFormat="1">
      <c r="A147" s="93" t="s">
        <v>305</v>
      </c>
      <c r="B147" s="90">
        <v>0</v>
      </c>
      <c r="C147" s="90">
        <v>4</v>
      </c>
      <c r="D147" s="90">
        <v>2.5</v>
      </c>
      <c r="E147" s="90">
        <v>0</v>
      </c>
      <c r="F147" s="90">
        <v>0</v>
      </c>
      <c r="G147" s="90">
        <v>8</v>
      </c>
      <c r="H147" s="90">
        <v>0</v>
      </c>
      <c r="I147" s="90">
        <v>0</v>
      </c>
      <c r="J147" s="90">
        <v>0</v>
      </c>
      <c r="K147" s="90">
        <v>0</v>
      </c>
      <c r="L147" s="90">
        <v>0</v>
      </c>
      <c r="M147" s="90">
        <v>0</v>
      </c>
      <c r="N147" s="90">
        <v>0</v>
      </c>
      <c r="O147" s="90">
        <v>0</v>
      </c>
      <c r="P147" s="90">
        <v>0</v>
      </c>
      <c r="Q147" s="90">
        <v>0</v>
      </c>
      <c r="R147" s="93">
        <v>14.5</v>
      </c>
    </row>
    <row r="148" spans="1:18" s="94" customFormat="1">
      <c r="A148" s="93" t="s">
        <v>306</v>
      </c>
      <c r="B148" s="90">
        <v>0</v>
      </c>
      <c r="C148" s="90">
        <v>2.5</v>
      </c>
      <c r="D148" s="90">
        <v>3</v>
      </c>
      <c r="E148" s="90">
        <v>0</v>
      </c>
      <c r="F148" s="90">
        <v>3</v>
      </c>
      <c r="G148" s="90">
        <v>6</v>
      </c>
      <c r="H148" s="90">
        <v>0</v>
      </c>
      <c r="I148" s="90">
        <v>0</v>
      </c>
      <c r="J148" s="90">
        <v>0</v>
      </c>
      <c r="K148" s="90">
        <v>0</v>
      </c>
      <c r="L148" s="90">
        <v>0</v>
      </c>
      <c r="M148" s="90">
        <v>0</v>
      </c>
      <c r="N148" s="90">
        <v>0</v>
      </c>
      <c r="O148" s="90">
        <v>0</v>
      </c>
      <c r="P148" s="90">
        <v>0</v>
      </c>
      <c r="Q148" s="90">
        <v>0</v>
      </c>
      <c r="R148" s="93">
        <v>14.5</v>
      </c>
    </row>
    <row r="149" spans="1:18" s="94" customFormat="1">
      <c r="A149" s="93" t="s">
        <v>313</v>
      </c>
      <c r="B149" s="90">
        <v>0</v>
      </c>
      <c r="C149" s="90">
        <v>3.5</v>
      </c>
      <c r="D149" s="90">
        <v>0</v>
      </c>
      <c r="E149" s="90">
        <v>0</v>
      </c>
      <c r="F149" s="90">
        <v>5</v>
      </c>
      <c r="G149" s="90">
        <v>0</v>
      </c>
      <c r="H149" s="90">
        <v>3.5</v>
      </c>
      <c r="I149" s="90">
        <v>2</v>
      </c>
      <c r="J149" s="90">
        <v>0</v>
      </c>
      <c r="K149" s="90">
        <v>0</v>
      </c>
      <c r="L149" s="90">
        <v>0</v>
      </c>
      <c r="M149" s="90">
        <v>0</v>
      </c>
      <c r="N149" s="90">
        <v>0</v>
      </c>
      <c r="O149" s="90">
        <v>0</v>
      </c>
      <c r="P149" s="90">
        <v>0</v>
      </c>
      <c r="Q149" s="90">
        <v>0</v>
      </c>
      <c r="R149" s="93">
        <v>14</v>
      </c>
    </row>
    <row r="150" spans="1:18" s="94" customFormat="1">
      <c r="A150" s="93" t="s">
        <v>316</v>
      </c>
      <c r="B150" s="90">
        <v>0</v>
      </c>
      <c r="C150" s="90">
        <v>0</v>
      </c>
      <c r="D150" s="90">
        <v>0</v>
      </c>
      <c r="E150" s="90">
        <v>0</v>
      </c>
      <c r="F150" s="90">
        <v>6.5</v>
      </c>
      <c r="G150" s="90">
        <v>5</v>
      </c>
      <c r="H150" s="90">
        <v>0</v>
      </c>
      <c r="I150" s="90">
        <v>2.5</v>
      </c>
      <c r="J150" s="90">
        <v>0</v>
      </c>
      <c r="K150" s="90">
        <v>0</v>
      </c>
      <c r="L150" s="90">
        <v>0</v>
      </c>
      <c r="M150" s="90">
        <v>0</v>
      </c>
      <c r="N150" s="90">
        <v>0</v>
      </c>
      <c r="O150" s="90">
        <v>0</v>
      </c>
      <c r="P150" s="90">
        <v>0</v>
      </c>
      <c r="Q150" s="90">
        <v>0</v>
      </c>
      <c r="R150" s="93">
        <v>14</v>
      </c>
    </row>
    <row r="151" spans="1:18" s="94" customFormat="1">
      <c r="A151" s="93" t="s">
        <v>337</v>
      </c>
      <c r="B151" s="90">
        <v>0</v>
      </c>
      <c r="C151" s="90">
        <v>0</v>
      </c>
      <c r="D151" s="90">
        <v>2.5</v>
      </c>
      <c r="E151" s="90">
        <v>0</v>
      </c>
      <c r="F151" s="90">
        <v>6</v>
      </c>
      <c r="G151" s="90">
        <v>0</v>
      </c>
      <c r="H151" s="90">
        <v>0</v>
      </c>
      <c r="I151" s="90">
        <v>5</v>
      </c>
      <c r="J151" s="90">
        <v>0</v>
      </c>
      <c r="K151" s="90">
        <v>0</v>
      </c>
      <c r="L151" s="90">
        <v>0</v>
      </c>
      <c r="M151" s="90">
        <v>0</v>
      </c>
      <c r="N151" s="90">
        <v>0</v>
      </c>
      <c r="O151" s="90">
        <v>0</v>
      </c>
      <c r="P151" s="90">
        <v>0</v>
      </c>
      <c r="Q151" s="90">
        <v>0</v>
      </c>
      <c r="R151" s="93">
        <v>13.5</v>
      </c>
    </row>
    <row r="152" spans="1:18" s="94" customFormat="1">
      <c r="A152" s="93" t="s">
        <v>308</v>
      </c>
      <c r="B152" s="90">
        <v>0</v>
      </c>
      <c r="C152" s="90">
        <v>0</v>
      </c>
      <c r="D152" s="90">
        <v>6</v>
      </c>
      <c r="E152" s="90">
        <v>0</v>
      </c>
      <c r="F152" s="90">
        <v>0</v>
      </c>
      <c r="G152" s="90">
        <v>3.5</v>
      </c>
      <c r="H152" s="90">
        <v>4</v>
      </c>
      <c r="I152" s="90">
        <v>0</v>
      </c>
      <c r="J152" s="90">
        <v>0</v>
      </c>
      <c r="K152" s="90">
        <v>0</v>
      </c>
      <c r="L152" s="90">
        <v>0</v>
      </c>
      <c r="M152" s="90">
        <v>0</v>
      </c>
      <c r="N152" s="90">
        <v>0</v>
      </c>
      <c r="O152" s="90">
        <v>0</v>
      </c>
      <c r="P152" s="90">
        <v>0</v>
      </c>
      <c r="Q152" s="90">
        <v>0</v>
      </c>
      <c r="R152" s="93">
        <v>13.5</v>
      </c>
    </row>
    <row r="153" spans="1:18" s="94" customFormat="1">
      <c r="A153" s="93" t="s">
        <v>321</v>
      </c>
      <c r="B153" s="90">
        <v>0</v>
      </c>
      <c r="C153" s="90">
        <v>3.5</v>
      </c>
      <c r="D153" s="90">
        <v>2</v>
      </c>
      <c r="E153" s="90">
        <v>0</v>
      </c>
      <c r="F153" s="90">
        <v>2.5</v>
      </c>
      <c r="G153" s="90">
        <v>3</v>
      </c>
      <c r="H153" s="90">
        <v>0</v>
      </c>
      <c r="I153" s="90">
        <v>2</v>
      </c>
      <c r="J153" s="90">
        <v>0</v>
      </c>
      <c r="K153" s="90">
        <v>0</v>
      </c>
      <c r="L153" s="90">
        <v>0</v>
      </c>
      <c r="M153" s="90">
        <v>0</v>
      </c>
      <c r="N153" s="90">
        <v>0</v>
      </c>
      <c r="O153" s="90">
        <v>0</v>
      </c>
      <c r="P153" s="90">
        <v>0</v>
      </c>
      <c r="Q153" s="90">
        <v>0</v>
      </c>
      <c r="R153" s="93">
        <v>13</v>
      </c>
    </row>
    <row r="154" spans="1:18" s="94" customFormat="1">
      <c r="A154" s="93" t="s">
        <v>331</v>
      </c>
      <c r="B154" s="90">
        <v>0</v>
      </c>
      <c r="C154" s="90">
        <v>4</v>
      </c>
      <c r="D154" s="90">
        <v>0</v>
      </c>
      <c r="E154" s="90">
        <v>0</v>
      </c>
      <c r="F154" s="90">
        <v>0</v>
      </c>
      <c r="G154" s="90">
        <v>3.5</v>
      </c>
      <c r="H154" s="90">
        <v>3</v>
      </c>
      <c r="I154" s="90">
        <v>2.5</v>
      </c>
      <c r="J154" s="90">
        <v>0</v>
      </c>
      <c r="K154" s="90">
        <v>0</v>
      </c>
      <c r="L154" s="90">
        <v>0</v>
      </c>
      <c r="M154" s="90">
        <v>0</v>
      </c>
      <c r="N154" s="90">
        <v>0</v>
      </c>
      <c r="O154" s="90">
        <v>0</v>
      </c>
      <c r="P154" s="90">
        <v>0</v>
      </c>
      <c r="Q154" s="90">
        <v>0</v>
      </c>
      <c r="R154" s="93">
        <v>13</v>
      </c>
    </row>
    <row r="155" spans="1:18" s="94" customFormat="1">
      <c r="A155" s="93" t="s">
        <v>310</v>
      </c>
      <c r="B155" s="90">
        <v>0</v>
      </c>
      <c r="C155" s="90">
        <v>0</v>
      </c>
      <c r="D155" s="90">
        <v>4</v>
      </c>
      <c r="E155" s="90">
        <v>0</v>
      </c>
      <c r="F155" s="90">
        <v>0</v>
      </c>
      <c r="G155" s="90">
        <v>3.5</v>
      </c>
      <c r="H155" s="90">
        <v>5</v>
      </c>
      <c r="I155" s="90">
        <v>0</v>
      </c>
      <c r="J155" s="90">
        <v>0</v>
      </c>
      <c r="K155" s="90">
        <v>0</v>
      </c>
      <c r="L155" s="90">
        <v>0</v>
      </c>
      <c r="M155" s="90">
        <v>0</v>
      </c>
      <c r="N155" s="90">
        <v>0</v>
      </c>
      <c r="O155" s="90">
        <v>0</v>
      </c>
      <c r="P155" s="90">
        <v>0</v>
      </c>
      <c r="Q155" s="90">
        <v>0</v>
      </c>
      <c r="R155" s="93">
        <v>12.5</v>
      </c>
    </row>
    <row r="156" spans="1:18" s="94" customFormat="1">
      <c r="A156" s="93" t="s">
        <v>315</v>
      </c>
      <c r="B156" s="90">
        <v>0</v>
      </c>
      <c r="C156" s="90">
        <v>4</v>
      </c>
      <c r="D156" s="90">
        <v>2</v>
      </c>
      <c r="E156" s="90">
        <v>0</v>
      </c>
      <c r="F156" s="90">
        <v>0</v>
      </c>
      <c r="G156" s="90">
        <v>5</v>
      </c>
      <c r="H156" s="90">
        <v>1</v>
      </c>
      <c r="I156" s="90">
        <v>0</v>
      </c>
      <c r="J156" s="90">
        <v>0</v>
      </c>
      <c r="K156" s="90">
        <v>0</v>
      </c>
      <c r="L156" s="90">
        <v>0</v>
      </c>
      <c r="M156" s="90">
        <v>0</v>
      </c>
      <c r="N156" s="90">
        <v>0</v>
      </c>
      <c r="O156" s="90">
        <v>0</v>
      </c>
      <c r="P156" s="90">
        <v>0</v>
      </c>
      <c r="Q156" s="90">
        <v>0</v>
      </c>
      <c r="R156" s="93">
        <v>12</v>
      </c>
    </row>
    <row r="157" spans="1:18" s="94" customFormat="1">
      <c r="A157" s="93" t="s">
        <v>317</v>
      </c>
      <c r="B157" s="90">
        <v>0</v>
      </c>
      <c r="C157" s="90">
        <v>5</v>
      </c>
      <c r="D157" s="90">
        <v>0</v>
      </c>
      <c r="E157" s="90">
        <v>0</v>
      </c>
      <c r="F157" s="90">
        <v>4</v>
      </c>
      <c r="G157" s="90">
        <v>0</v>
      </c>
      <c r="H157" s="90">
        <v>2.5</v>
      </c>
      <c r="I157" s="90">
        <v>0</v>
      </c>
      <c r="J157" s="90">
        <v>0</v>
      </c>
      <c r="K157" s="90">
        <v>0</v>
      </c>
      <c r="L157" s="90">
        <v>0</v>
      </c>
      <c r="M157" s="90">
        <v>0</v>
      </c>
      <c r="N157" s="90">
        <v>0</v>
      </c>
      <c r="O157" s="90">
        <v>0</v>
      </c>
      <c r="P157" s="90">
        <v>0</v>
      </c>
      <c r="Q157" s="90">
        <v>0</v>
      </c>
      <c r="R157" s="93">
        <v>11.5</v>
      </c>
    </row>
    <row r="158" spans="1:18" s="94" customFormat="1">
      <c r="A158" s="93" t="s">
        <v>320</v>
      </c>
      <c r="B158" s="90">
        <v>0</v>
      </c>
      <c r="C158" s="90">
        <v>0</v>
      </c>
      <c r="D158" s="90">
        <v>5</v>
      </c>
      <c r="E158" s="90">
        <v>0</v>
      </c>
      <c r="F158" s="90">
        <v>0</v>
      </c>
      <c r="G158" s="90">
        <v>3.5</v>
      </c>
      <c r="H158" s="90">
        <v>3</v>
      </c>
      <c r="I158" s="90">
        <v>0</v>
      </c>
      <c r="J158" s="90">
        <v>0</v>
      </c>
      <c r="K158" s="90">
        <v>0</v>
      </c>
      <c r="L158" s="90">
        <v>0</v>
      </c>
      <c r="M158" s="90">
        <v>0</v>
      </c>
      <c r="N158" s="90">
        <v>0</v>
      </c>
      <c r="O158" s="90">
        <v>0</v>
      </c>
      <c r="P158" s="90">
        <v>0</v>
      </c>
      <c r="Q158" s="90">
        <v>0</v>
      </c>
      <c r="R158" s="93">
        <v>11.5</v>
      </c>
    </row>
    <row r="159" spans="1:18" s="94" customFormat="1">
      <c r="A159" s="93" t="s">
        <v>322</v>
      </c>
      <c r="B159" s="90">
        <v>0</v>
      </c>
      <c r="C159" s="90">
        <v>0</v>
      </c>
      <c r="D159" s="90">
        <v>4</v>
      </c>
      <c r="E159" s="90">
        <v>0</v>
      </c>
      <c r="F159" s="90">
        <v>7</v>
      </c>
      <c r="G159" s="90">
        <v>0</v>
      </c>
      <c r="H159" s="90">
        <v>0</v>
      </c>
      <c r="I159" s="90">
        <v>0</v>
      </c>
      <c r="J159" s="90">
        <v>0</v>
      </c>
      <c r="K159" s="90">
        <v>0</v>
      </c>
      <c r="L159" s="90">
        <v>0</v>
      </c>
      <c r="M159" s="90">
        <v>0</v>
      </c>
      <c r="N159" s="90">
        <v>0</v>
      </c>
      <c r="O159" s="90">
        <v>0</v>
      </c>
      <c r="P159" s="90">
        <v>0</v>
      </c>
      <c r="Q159" s="90">
        <v>0</v>
      </c>
      <c r="R159" s="93">
        <v>11</v>
      </c>
    </row>
    <row r="160" spans="1:18" s="94" customFormat="1">
      <c r="A160" s="93" t="s">
        <v>323</v>
      </c>
      <c r="B160" s="90">
        <v>0</v>
      </c>
      <c r="C160" s="90">
        <v>3.5</v>
      </c>
      <c r="D160" s="90">
        <v>0</v>
      </c>
      <c r="E160" s="90">
        <v>0</v>
      </c>
      <c r="F160" s="90">
        <v>3.5</v>
      </c>
      <c r="G160" s="90">
        <v>0</v>
      </c>
      <c r="H160" s="90">
        <v>4</v>
      </c>
      <c r="I160" s="90">
        <v>0</v>
      </c>
      <c r="J160" s="90">
        <v>0</v>
      </c>
      <c r="K160" s="90">
        <v>0</v>
      </c>
      <c r="L160" s="90">
        <v>0</v>
      </c>
      <c r="M160" s="90">
        <v>0</v>
      </c>
      <c r="N160" s="90">
        <v>0</v>
      </c>
      <c r="O160" s="90">
        <v>0</v>
      </c>
      <c r="P160" s="90">
        <v>0</v>
      </c>
      <c r="Q160" s="90">
        <v>0</v>
      </c>
      <c r="R160" s="93">
        <v>11</v>
      </c>
    </row>
    <row r="161" spans="1:18" s="94" customFormat="1">
      <c r="A161" s="93" t="s">
        <v>328</v>
      </c>
      <c r="B161" s="90">
        <v>0</v>
      </c>
      <c r="C161" s="90">
        <v>2.5</v>
      </c>
      <c r="D161" s="90">
        <v>3</v>
      </c>
      <c r="E161" s="90">
        <v>0</v>
      </c>
      <c r="F161" s="90">
        <v>3</v>
      </c>
      <c r="G161" s="90">
        <v>0</v>
      </c>
      <c r="H161" s="90">
        <v>2.5</v>
      </c>
      <c r="I161" s="90">
        <v>0</v>
      </c>
      <c r="J161" s="90">
        <v>0</v>
      </c>
      <c r="K161" s="90">
        <v>0</v>
      </c>
      <c r="L161" s="90">
        <v>0</v>
      </c>
      <c r="M161" s="90">
        <v>0</v>
      </c>
      <c r="N161" s="90">
        <v>0</v>
      </c>
      <c r="O161" s="90">
        <v>0</v>
      </c>
      <c r="P161" s="90">
        <v>0</v>
      </c>
      <c r="Q161" s="90">
        <v>0</v>
      </c>
      <c r="R161" s="93">
        <v>11</v>
      </c>
    </row>
    <row r="162" spans="1:18" s="94" customFormat="1">
      <c r="A162" s="93" t="s">
        <v>332</v>
      </c>
      <c r="B162" s="90">
        <v>0</v>
      </c>
      <c r="C162" s="90">
        <v>3.5</v>
      </c>
      <c r="D162" s="90">
        <v>0</v>
      </c>
      <c r="E162" s="90">
        <v>0</v>
      </c>
      <c r="F162" s="90">
        <v>0</v>
      </c>
      <c r="G162" s="90">
        <v>2.5</v>
      </c>
      <c r="H162" s="90">
        <v>4</v>
      </c>
      <c r="I162" s="90">
        <v>0</v>
      </c>
      <c r="J162" s="90">
        <v>0</v>
      </c>
      <c r="K162" s="90">
        <v>0</v>
      </c>
      <c r="L162" s="90">
        <v>0</v>
      </c>
      <c r="M162" s="90">
        <v>0</v>
      </c>
      <c r="N162" s="90">
        <v>0</v>
      </c>
      <c r="O162" s="90">
        <v>0</v>
      </c>
      <c r="P162" s="90">
        <v>0</v>
      </c>
      <c r="Q162" s="90">
        <v>0</v>
      </c>
      <c r="R162" s="93">
        <v>10</v>
      </c>
    </row>
    <row r="163" spans="1:18" s="94" customFormat="1">
      <c r="A163" s="93" t="s">
        <v>333</v>
      </c>
      <c r="B163" s="90">
        <v>0</v>
      </c>
      <c r="C163" s="90">
        <v>0</v>
      </c>
      <c r="D163" s="90">
        <v>0</v>
      </c>
      <c r="E163" s="90">
        <v>0</v>
      </c>
      <c r="F163" s="90">
        <v>0</v>
      </c>
      <c r="G163" s="90">
        <v>5</v>
      </c>
      <c r="H163" s="90">
        <v>5</v>
      </c>
      <c r="I163" s="90">
        <v>0</v>
      </c>
      <c r="J163" s="90">
        <v>0</v>
      </c>
      <c r="K163" s="90">
        <v>0</v>
      </c>
      <c r="L163" s="90">
        <v>0</v>
      </c>
      <c r="M163" s="90">
        <v>0</v>
      </c>
      <c r="N163" s="90">
        <v>0</v>
      </c>
      <c r="O163" s="90">
        <v>0</v>
      </c>
      <c r="P163" s="90">
        <v>0</v>
      </c>
      <c r="Q163" s="90">
        <v>0</v>
      </c>
      <c r="R163" s="93">
        <v>10</v>
      </c>
    </row>
    <row r="164" spans="1:18" s="94" customFormat="1">
      <c r="A164" s="93" t="s">
        <v>340</v>
      </c>
      <c r="B164" s="90">
        <v>0</v>
      </c>
      <c r="C164" s="90">
        <v>0</v>
      </c>
      <c r="D164" s="90">
        <v>7</v>
      </c>
      <c r="E164" s="90">
        <v>0</v>
      </c>
      <c r="F164" s="90">
        <v>0</v>
      </c>
      <c r="G164" s="90">
        <v>0</v>
      </c>
      <c r="H164" s="90">
        <v>0</v>
      </c>
      <c r="I164" s="90">
        <v>3</v>
      </c>
      <c r="J164" s="90">
        <v>0</v>
      </c>
      <c r="K164" s="90">
        <v>0</v>
      </c>
      <c r="L164" s="90">
        <v>0</v>
      </c>
      <c r="M164" s="90">
        <v>0</v>
      </c>
      <c r="N164" s="90">
        <v>0</v>
      </c>
      <c r="O164" s="90">
        <v>0</v>
      </c>
      <c r="P164" s="90">
        <v>0</v>
      </c>
      <c r="Q164" s="90">
        <v>0</v>
      </c>
      <c r="R164" s="93">
        <v>10</v>
      </c>
    </row>
    <row r="165" spans="1:18" s="94" customFormat="1">
      <c r="A165" s="93" t="s">
        <v>336</v>
      </c>
      <c r="B165" s="90">
        <v>0</v>
      </c>
      <c r="C165" s="90">
        <v>0</v>
      </c>
      <c r="D165" s="90">
        <v>3</v>
      </c>
      <c r="E165" s="90">
        <v>0</v>
      </c>
      <c r="F165" s="90">
        <v>3</v>
      </c>
      <c r="G165" s="90">
        <v>0</v>
      </c>
      <c r="H165" s="90">
        <v>2.5</v>
      </c>
      <c r="I165" s="90">
        <v>0</v>
      </c>
      <c r="J165" s="90">
        <v>0</v>
      </c>
      <c r="K165" s="90">
        <v>0</v>
      </c>
      <c r="L165" s="90">
        <v>0</v>
      </c>
      <c r="M165" s="90">
        <v>0</v>
      </c>
      <c r="N165" s="90">
        <v>0</v>
      </c>
      <c r="O165" s="90">
        <v>0</v>
      </c>
      <c r="P165" s="90">
        <v>0</v>
      </c>
      <c r="Q165" s="90">
        <v>0</v>
      </c>
      <c r="R165" s="93">
        <v>8.5</v>
      </c>
    </row>
    <row r="166" spans="1:18" s="94" customFormat="1">
      <c r="A166" s="93" t="s">
        <v>348</v>
      </c>
      <c r="B166" s="90">
        <v>0</v>
      </c>
      <c r="C166" s="90">
        <v>0</v>
      </c>
      <c r="D166" s="90">
        <v>3</v>
      </c>
      <c r="E166" s="90">
        <v>0</v>
      </c>
      <c r="F166" s="90">
        <v>0</v>
      </c>
      <c r="G166" s="90">
        <v>0</v>
      </c>
      <c r="H166" s="90">
        <v>0</v>
      </c>
      <c r="I166" s="90">
        <v>5</v>
      </c>
      <c r="J166" s="90">
        <v>0</v>
      </c>
      <c r="K166" s="90">
        <v>0</v>
      </c>
      <c r="L166" s="90">
        <v>0</v>
      </c>
      <c r="M166" s="90">
        <v>0</v>
      </c>
      <c r="N166" s="90">
        <v>0</v>
      </c>
      <c r="O166" s="90">
        <v>0</v>
      </c>
      <c r="P166" s="90">
        <v>0</v>
      </c>
      <c r="Q166" s="90">
        <v>0</v>
      </c>
      <c r="R166" s="93">
        <v>8</v>
      </c>
    </row>
    <row r="167" spans="1:18" s="94" customFormat="1">
      <c r="A167" s="93" t="s">
        <v>338</v>
      </c>
      <c r="B167" s="90">
        <v>0</v>
      </c>
      <c r="C167" s="90">
        <v>5</v>
      </c>
      <c r="D167" s="90">
        <v>0</v>
      </c>
      <c r="E167" s="90">
        <v>0</v>
      </c>
      <c r="F167" s="90">
        <v>0</v>
      </c>
      <c r="G167" s="90">
        <v>0</v>
      </c>
      <c r="H167" s="90">
        <v>3</v>
      </c>
      <c r="I167" s="90">
        <v>0</v>
      </c>
      <c r="J167" s="90">
        <v>0</v>
      </c>
      <c r="K167" s="90">
        <v>0</v>
      </c>
      <c r="L167" s="90">
        <v>0</v>
      </c>
      <c r="M167" s="90">
        <v>0</v>
      </c>
      <c r="N167" s="90">
        <v>0</v>
      </c>
      <c r="O167" s="90">
        <v>0</v>
      </c>
      <c r="P167" s="90">
        <v>0</v>
      </c>
      <c r="Q167" s="90">
        <v>0</v>
      </c>
      <c r="R167" s="93">
        <v>8</v>
      </c>
    </row>
    <row r="168" spans="1:18" s="94" customFormat="1">
      <c r="A168" s="93" t="s">
        <v>349</v>
      </c>
      <c r="B168" s="90">
        <v>0</v>
      </c>
      <c r="C168" s="90">
        <v>0</v>
      </c>
      <c r="D168" s="90">
        <v>0</v>
      </c>
      <c r="E168" s="90">
        <v>0</v>
      </c>
      <c r="F168" s="90">
        <v>0</v>
      </c>
      <c r="G168" s="90">
        <v>0</v>
      </c>
      <c r="H168" s="90">
        <v>3</v>
      </c>
      <c r="I168" s="90">
        <v>5</v>
      </c>
      <c r="J168" s="90">
        <v>0</v>
      </c>
      <c r="K168" s="90">
        <v>0</v>
      </c>
      <c r="L168" s="90">
        <v>0</v>
      </c>
      <c r="M168" s="90">
        <v>0</v>
      </c>
      <c r="N168" s="90">
        <v>0</v>
      </c>
      <c r="O168" s="90">
        <v>0</v>
      </c>
      <c r="P168" s="90">
        <v>0</v>
      </c>
      <c r="Q168" s="90">
        <v>0</v>
      </c>
      <c r="R168" s="93">
        <v>8</v>
      </c>
    </row>
    <row r="169" spans="1:18" s="94" customFormat="1">
      <c r="A169" s="93" t="s">
        <v>341</v>
      </c>
      <c r="B169" s="90">
        <v>0</v>
      </c>
      <c r="C169" s="90">
        <v>0</v>
      </c>
      <c r="D169" s="90">
        <v>2</v>
      </c>
      <c r="E169" s="90">
        <v>0</v>
      </c>
      <c r="F169" s="90">
        <v>2.5</v>
      </c>
      <c r="G169" s="90">
        <v>2</v>
      </c>
      <c r="H169" s="90">
        <v>0</v>
      </c>
      <c r="I169" s="90">
        <v>1.5</v>
      </c>
      <c r="J169" s="90">
        <v>0</v>
      </c>
      <c r="K169" s="90">
        <v>0</v>
      </c>
      <c r="L169" s="90">
        <v>0</v>
      </c>
      <c r="M169" s="90">
        <v>0</v>
      </c>
      <c r="N169" s="90">
        <v>0</v>
      </c>
      <c r="O169" s="90">
        <v>0</v>
      </c>
      <c r="P169" s="90">
        <v>0</v>
      </c>
      <c r="Q169" s="90">
        <v>0</v>
      </c>
      <c r="R169" s="93">
        <v>8</v>
      </c>
    </row>
    <row r="170" spans="1:18" s="94" customFormat="1">
      <c r="A170" s="93" t="s">
        <v>344</v>
      </c>
      <c r="B170" s="90">
        <v>0</v>
      </c>
      <c r="C170" s="90">
        <v>0</v>
      </c>
      <c r="D170" s="90">
        <v>3</v>
      </c>
      <c r="E170" s="90">
        <v>0</v>
      </c>
      <c r="F170" s="90">
        <v>0</v>
      </c>
      <c r="G170" s="90">
        <v>2</v>
      </c>
      <c r="H170" s="90">
        <v>0</v>
      </c>
      <c r="I170" s="90">
        <v>2.5</v>
      </c>
      <c r="J170" s="90">
        <v>0</v>
      </c>
      <c r="K170" s="90">
        <v>0</v>
      </c>
      <c r="L170" s="90">
        <v>0</v>
      </c>
      <c r="M170" s="90">
        <v>0</v>
      </c>
      <c r="N170" s="90">
        <v>0</v>
      </c>
      <c r="O170" s="90">
        <v>0</v>
      </c>
      <c r="P170" s="90">
        <v>0</v>
      </c>
      <c r="Q170" s="90">
        <v>0</v>
      </c>
      <c r="R170" s="93">
        <v>7.5</v>
      </c>
    </row>
    <row r="171" spans="1:18" s="94" customFormat="1">
      <c r="A171" s="93" t="s">
        <v>339</v>
      </c>
      <c r="B171" s="90">
        <v>0</v>
      </c>
      <c r="C171" s="90">
        <v>0</v>
      </c>
      <c r="D171" s="90">
        <v>4</v>
      </c>
      <c r="E171" s="90">
        <v>0</v>
      </c>
      <c r="F171" s="90">
        <v>0</v>
      </c>
      <c r="G171" s="90">
        <v>3.5</v>
      </c>
      <c r="H171" s="90">
        <v>0</v>
      </c>
      <c r="I171" s="90">
        <v>0</v>
      </c>
      <c r="J171" s="90">
        <v>0</v>
      </c>
      <c r="K171" s="90">
        <v>0</v>
      </c>
      <c r="L171" s="90">
        <v>0</v>
      </c>
      <c r="M171" s="90">
        <v>0</v>
      </c>
      <c r="N171" s="90">
        <v>0</v>
      </c>
      <c r="O171" s="90">
        <v>0</v>
      </c>
      <c r="P171" s="90">
        <v>0</v>
      </c>
      <c r="Q171" s="90">
        <v>0</v>
      </c>
      <c r="R171" s="93">
        <v>7.5</v>
      </c>
    </row>
    <row r="172" spans="1:18" s="94" customFormat="1">
      <c r="A172" s="93" t="s">
        <v>342</v>
      </c>
      <c r="B172" s="90">
        <v>0</v>
      </c>
      <c r="C172" s="90">
        <v>4</v>
      </c>
      <c r="D172" s="90">
        <v>2.5</v>
      </c>
      <c r="E172" s="90">
        <v>0</v>
      </c>
      <c r="F172" s="90">
        <v>0</v>
      </c>
      <c r="G172" s="90">
        <v>0</v>
      </c>
      <c r="H172" s="90">
        <v>0</v>
      </c>
      <c r="I172" s="90">
        <v>0</v>
      </c>
      <c r="J172" s="90">
        <v>0</v>
      </c>
      <c r="K172" s="90">
        <v>0</v>
      </c>
      <c r="L172" s="90">
        <v>0</v>
      </c>
      <c r="M172" s="90">
        <v>0</v>
      </c>
      <c r="N172" s="90">
        <v>0</v>
      </c>
      <c r="O172" s="90">
        <v>0</v>
      </c>
      <c r="P172" s="90">
        <v>0</v>
      </c>
      <c r="Q172" s="90">
        <v>0</v>
      </c>
      <c r="R172" s="93">
        <v>6.5</v>
      </c>
    </row>
    <row r="173" spans="1:18" s="94" customFormat="1">
      <c r="A173" s="93" t="s">
        <v>350</v>
      </c>
      <c r="B173" s="90">
        <v>0</v>
      </c>
      <c r="C173" s="90">
        <v>0</v>
      </c>
      <c r="D173" s="90">
        <v>3</v>
      </c>
      <c r="E173" s="90">
        <v>0</v>
      </c>
      <c r="F173" s="90">
        <v>0</v>
      </c>
      <c r="G173" s="90">
        <v>0</v>
      </c>
      <c r="H173" s="90">
        <v>0</v>
      </c>
      <c r="I173" s="90">
        <v>3</v>
      </c>
      <c r="J173" s="90">
        <v>0</v>
      </c>
      <c r="K173" s="90">
        <v>0</v>
      </c>
      <c r="L173" s="90">
        <v>0</v>
      </c>
      <c r="M173" s="90">
        <v>0</v>
      </c>
      <c r="N173" s="90">
        <v>0</v>
      </c>
      <c r="O173" s="90">
        <v>0</v>
      </c>
      <c r="P173" s="90">
        <v>0</v>
      </c>
      <c r="Q173" s="90">
        <v>0</v>
      </c>
      <c r="R173" s="93">
        <v>6</v>
      </c>
    </row>
    <row r="174" spans="1:18" s="94" customFormat="1">
      <c r="A174" s="93" t="s">
        <v>343</v>
      </c>
      <c r="B174" s="90">
        <v>0</v>
      </c>
      <c r="C174" s="90">
        <v>0</v>
      </c>
      <c r="D174" s="90">
        <v>0</v>
      </c>
      <c r="E174" s="90">
        <v>0</v>
      </c>
      <c r="F174" s="90">
        <v>0</v>
      </c>
      <c r="G174" s="90">
        <v>6</v>
      </c>
      <c r="H174" s="90">
        <v>0</v>
      </c>
      <c r="I174" s="90">
        <v>0</v>
      </c>
      <c r="J174" s="90">
        <v>0</v>
      </c>
      <c r="K174" s="90">
        <v>0</v>
      </c>
      <c r="L174" s="90">
        <v>0</v>
      </c>
      <c r="M174" s="90">
        <v>0</v>
      </c>
      <c r="N174" s="90">
        <v>0</v>
      </c>
      <c r="O174" s="90">
        <v>0</v>
      </c>
      <c r="P174" s="90">
        <v>0</v>
      </c>
      <c r="Q174" s="90">
        <v>0</v>
      </c>
      <c r="R174" s="93">
        <v>6</v>
      </c>
    </row>
    <row r="175" spans="1:18" s="94" customFormat="1">
      <c r="A175" s="93" t="s">
        <v>346</v>
      </c>
      <c r="B175" s="90">
        <v>0</v>
      </c>
      <c r="C175" s="90">
        <v>0</v>
      </c>
      <c r="D175" s="90">
        <v>0</v>
      </c>
      <c r="E175" s="90">
        <v>0</v>
      </c>
      <c r="F175" s="90">
        <v>3.5</v>
      </c>
      <c r="G175" s="90">
        <v>0</v>
      </c>
      <c r="H175" s="90">
        <v>0</v>
      </c>
      <c r="I175" s="90">
        <v>2</v>
      </c>
      <c r="J175" s="90">
        <v>0</v>
      </c>
      <c r="K175" s="90">
        <v>0</v>
      </c>
      <c r="L175" s="90">
        <v>0</v>
      </c>
      <c r="M175" s="90">
        <v>0</v>
      </c>
      <c r="N175" s="90">
        <v>0</v>
      </c>
      <c r="O175" s="90">
        <v>0</v>
      </c>
      <c r="P175" s="90">
        <v>0</v>
      </c>
      <c r="Q175" s="90">
        <v>0</v>
      </c>
      <c r="R175" s="93">
        <v>5.5</v>
      </c>
    </row>
    <row r="176" spans="1:18" s="94" customFormat="1">
      <c r="A176" s="93" t="s">
        <v>345</v>
      </c>
      <c r="B176" s="90">
        <v>0</v>
      </c>
      <c r="C176" s="90">
        <v>2.5</v>
      </c>
      <c r="D176" s="90">
        <v>1</v>
      </c>
      <c r="E176" s="90">
        <v>0</v>
      </c>
      <c r="F176" s="90">
        <v>0</v>
      </c>
      <c r="G176" s="90">
        <v>0</v>
      </c>
      <c r="H176" s="90">
        <v>0</v>
      </c>
      <c r="I176" s="90">
        <v>1.5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3">
        <v>5</v>
      </c>
    </row>
    <row r="177" spans="1:18" s="94" customFormat="1">
      <c r="A177" s="93" t="s">
        <v>347</v>
      </c>
      <c r="B177" s="90">
        <v>0</v>
      </c>
      <c r="C177" s="90">
        <v>3.5</v>
      </c>
      <c r="D177" s="90">
        <v>0</v>
      </c>
      <c r="E177" s="90">
        <v>0</v>
      </c>
      <c r="F177" s="90">
        <v>0</v>
      </c>
      <c r="G177" s="90">
        <v>0</v>
      </c>
      <c r="H177" s="90">
        <v>0</v>
      </c>
      <c r="I177" s="90">
        <v>0</v>
      </c>
      <c r="J177" s="90">
        <v>0</v>
      </c>
      <c r="K177" s="90">
        <v>0</v>
      </c>
      <c r="L177" s="90">
        <v>0</v>
      </c>
      <c r="M177" s="90">
        <v>0</v>
      </c>
      <c r="N177" s="90">
        <v>0</v>
      </c>
      <c r="O177" s="90">
        <v>0</v>
      </c>
      <c r="P177" s="90">
        <v>0</v>
      </c>
      <c r="Q177" s="90">
        <v>0</v>
      </c>
      <c r="R177" s="93">
        <v>3.5</v>
      </c>
    </row>
  </sheetData>
  <sortState ref="A2:R177">
    <sortCondition descending="1" ref="R2:R17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54" zoomScale="85" workbookViewId="0">
      <selection activeCell="D90" activeCellId="3" sqref="E46 E34 D96 D90"/>
    </sheetView>
  </sheetViews>
  <sheetFormatPr defaultColWidth="8.85546875" defaultRowHeight="15"/>
  <cols>
    <col min="1" max="1" width="32.7109375" style="60" customWidth="1"/>
    <col min="2" max="2" width="31" style="60" customWidth="1"/>
    <col min="3" max="3" width="32.42578125" style="60" customWidth="1"/>
    <col min="4" max="4" width="36.42578125" style="60" customWidth="1"/>
    <col min="5" max="5" width="36" style="60" customWidth="1"/>
    <col min="6" max="6" width="29.7109375" style="60" customWidth="1"/>
    <col min="7" max="7" width="31.42578125" style="60" customWidth="1"/>
    <col min="8" max="8" width="36.140625" style="60" customWidth="1"/>
    <col min="9" max="9" width="30.7109375" style="47" customWidth="1"/>
    <col min="10" max="10" width="33.28515625" style="47" customWidth="1"/>
    <col min="11" max="11" width="31.140625" style="47" customWidth="1"/>
    <col min="12" max="12" width="35.7109375" style="47" customWidth="1"/>
    <col min="13" max="13" width="40.85546875" style="47" customWidth="1"/>
    <col min="14" max="14" width="37" style="47" customWidth="1"/>
    <col min="15" max="15" width="33.85546875" style="47" customWidth="1"/>
    <col min="16" max="16" width="32.7109375" style="47" customWidth="1"/>
    <col min="17" max="16384" width="8.85546875" style="47"/>
  </cols>
  <sheetData>
    <row r="1" spans="1:8" ht="12.75" hidden="1" customHeight="1">
      <c r="A1" s="46" t="s">
        <v>351</v>
      </c>
      <c r="B1" s="46" t="s">
        <v>352</v>
      </c>
      <c r="C1" s="46" t="s">
        <v>353</v>
      </c>
      <c r="D1" s="46" t="s">
        <v>354</v>
      </c>
      <c r="E1" s="46" t="s">
        <v>355</v>
      </c>
      <c r="F1" s="46" t="s">
        <v>356</v>
      </c>
      <c r="G1" s="46" t="s">
        <v>357</v>
      </c>
      <c r="H1" s="46" t="s">
        <v>358</v>
      </c>
    </row>
    <row r="2" spans="1:8" ht="15.75" hidden="1" customHeight="1">
      <c r="A2" s="48" t="s">
        <v>359</v>
      </c>
      <c r="B2" s="49" t="s">
        <v>360</v>
      </c>
      <c r="C2" s="48" t="s">
        <v>361</v>
      </c>
      <c r="D2" s="48" t="s">
        <v>362</v>
      </c>
      <c r="E2" s="48" t="s">
        <v>363</v>
      </c>
      <c r="F2" s="48" t="s">
        <v>364</v>
      </c>
      <c r="G2" s="48" t="s">
        <v>365</v>
      </c>
      <c r="H2" s="50" t="s">
        <v>366</v>
      </c>
    </row>
    <row r="3" spans="1:8" ht="20.25" hidden="1" customHeight="1" thickBot="1">
      <c r="A3" s="51" t="s">
        <v>367</v>
      </c>
      <c r="B3" s="51" t="s">
        <v>368</v>
      </c>
      <c r="C3" s="51" t="s">
        <v>369</v>
      </c>
      <c r="D3" s="51" t="s">
        <v>370</v>
      </c>
      <c r="E3" s="51" t="s">
        <v>371</v>
      </c>
      <c r="F3" s="51" t="s">
        <v>372</v>
      </c>
      <c r="G3" s="51" t="s">
        <v>373</v>
      </c>
      <c r="H3" s="52" t="s">
        <v>374</v>
      </c>
    </row>
    <row r="4" spans="1:8" ht="15.75" hidden="1" customHeight="1">
      <c r="A4" s="49" t="s">
        <v>375</v>
      </c>
      <c r="B4" s="49" t="s">
        <v>376</v>
      </c>
      <c r="C4" s="49" t="s">
        <v>377</v>
      </c>
      <c r="D4" s="53" t="s">
        <v>378</v>
      </c>
      <c r="E4" s="49" t="s">
        <v>379</v>
      </c>
      <c r="F4" s="49" t="s">
        <v>380</v>
      </c>
      <c r="G4" s="49" t="s">
        <v>168</v>
      </c>
      <c r="H4" s="54" t="s">
        <v>381</v>
      </c>
    </row>
    <row r="5" spans="1:8" ht="13.5" hidden="1" customHeight="1" thickBot="1">
      <c r="A5" s="55" t="s">
        <v>382</v>
      </c>
      <c r="B5" s="55" t="s">
        <v>383</v>
      </c>
      <c r="C5" s="55" t="s">
        <v>384</v>
      </c>
      <c r="D5" s="56" t="s">
        <v>385</v>
      </c>
      <c r="E5" s="55" t="s">
        <v>386</v>
      </c>
      <c r="F5" s="55" t="s">
        <v>387</v>
      </c>
      <c r="G5" s="55" t="s">
        <v>388</v>
      </c>
      <c r="H5" s="51" t="s">
        <v>389</v>
      </c>
    </row>
    <row r="6" spans="1:8" ht="15.75" hidden="1" customHeight="1">
      <c r="A6" s="48" t="s">
        <v>390</v>
      </c>
      <c r="B6" s="48" t="s">
        <v>391</v>
      </c>
      <c r="C6" s="48" t="s">
        <v>392</v>
      </c>
      <c r="D6" s="48" t="s">
        <v>393</v>
      </c>
      <c r="E6" s="48" t="s">
        <v>149</v>
      </c>
      <c r="F6" s="48" t="s">
        <v>394</v>
      </c>
      <c r="G6" s="48" t="s">
        <v>395</v>
      </c>
      <c r="H6" s="54" t="s">
        <v>396</v>
      </c>
    </row>
    <row r="7" spans="1:8" ht="12.75" hidden="1" customHeight="1">
      <c r="A7" s="57" t="s">
        <v>397</v>
      </c>
      <c r="B7" s="57" t="s">
        <v>398</v>
      </c>
      <c r="C7" s="57" t="s">
        <v>399</v>
      </c>
      <c r="D7" s="57" t="s">
        <v>400</v>
      </c>
      <c r="E7" s="57" t="s">
        <v>401</v>
      </c>
      <c r="F7" s="57" t="s">
        <v>402</v>
      </c>
      <c r="G7" s="57" t="s">
        <v>403</v>
      </c>
      <c r="H7" s="57" t="s">
        <v>404</v>
      </c>
    </row>
    <row r="8" spans="1:8" ht="15.75" hidden="1" customHeight="1">
      <c r="A8" s="48" t="s">
        <v>405</v>
      </c>
      <c r="B8" s="48" t="s">
        <v>406</v>
      </c>
      <c r="C8" s="48" t="s">
        <v>407</v>
      </c>
      <c r="D8" s="48" t="s">
        <v>408</v>
      </c>
      <c r="E8" s="48" t="s">
        <v>409</v>
      </c>
      <c r="F8" s="48" t="s">
        <v>410</v>
      </c>
      <c r="G8" s="49" t="s">
        <v>411</v>
      </c>
      <c r="H8" s="54" t="s">
        <v>412</v>
      </c>
    </row>
    <row r="9" spans="1:8" ht="13.5" hidden="1" customHeight="1" thickBot="1">
      <c r="A9" s="51" t="s">
        <v>413</v>
      </c>
      <c r="B9" s="51" t="s">
        <v>414</v>
      </c>
      <c r="C9" s="51" t="s">
        <v>415</v>
      </c>
      <c r="D9" s="51" t="s">
        <v>416</v>
      </c>
      <c r="E9" s="51" t="s">
        <v>417</v>
      </c>
      <c r="F9" s="51" t="s">
        <v>418</v>
      </c>
      <c r="G9" s="51" t="s">
        <v>419</v>
      </c>
      <c r="H9" s="51" t="s">
        <v>420</v>
      </c>
    </row>
    <row r="10" spans="1:8" ht="15.75" hidden="1" customHeight="1">
      <c r="A10" s="49" t="s">
        <v>421</v>
      </c>
      <c r="B10" s="48" t="s">
        <v>422</v>
      </c>
      <c r="C10" s="49" t="s">
        <v>423</v>
      </c>
      <c r="D10" s="49" t="s">
        <v>424</v>
      </c>
      <c r="E10" s="49" t="s">
        <v>425</v>
      </c>
      <c r="F10" s="49" t="s">
        <v>157</v>
      </c>
      <c r="G10" s="49" t="s">
        <v>426</v>
      </c>
      <c r="H10" s="58" t="s">
        <v>427</v>
      </c>
    </row>
    <row r="11" spans="1:8" ht="13.5" hidden="1" customHeight="1" thickBot="1">
      <c r="A11" s="51" t="s">
        <v>428</v>
      </c>
      <c r="B11" s="51" t="s">
        <v>429</v>
      </c>
      <c r="C11" s="51" t="s">
        <v>430</v>
      </c>
      <c r="D11" s="51" t="s">
        <v>431</v>
      </c>
      <c r="E11" s="51" t="s">
        <v>432</v>
      </c>
      <c r="F11" s="51" t="s">
        <v>433</v>
      </c>
      <c r="G11" s="51" t="s">
        <v>434</v>
      </c>
      <c r="H11" s="51" t="s">
        <v>435</v>
      </c>
    </row>
    <row r="12" spans="1:8" ht="15.75" hidden="1" customHeight="1">
      <c r="A12" s="49" t="s">
        <v>436</v>
      </c>
      <c r="B12" s="49" t="s">
        <v>437</v>
      </c>
      <c r="C12" s="53" t="s">
        <v>438</v>
      </c>
      <c r="D12" s="53" t="s">
        <v>439</v>
      </c>
      <c r="E12" s="49" t="s">
        <v>128</v>
      </c>
      <c r="F12" s="49" t="s">
        <v>440</v>
      </c>
      <c r="G12" s="53" t="s">
        <v>441</v>
      </c>
      <c r="H12" s="58" t="s">
        <v>442</v>
      </c>
    </row>
    <row r="13" spans="1:8" ht="16.5" hidden="1" customHeight="1" thickBot="1">
      <c r="A13" s="51" t="s">
        <v>443</v>
      </c>
      <c r="B13" s="51" t="s">
        <v>444</v>
      </c>
      <c r="C13" s="52" t="s">
        <v>445</v>
      </c>
      <c r="D13" s="52" t="s">
        <v>446</v>
      </c>
      <c r="E13" s="59" t="s">
        <v>447</v>
      </c>
      <c r="F13" s="51" t="s">
        <v>448</v>
      </c>
      <c r="G13" s="52" t="s">
        <v>449</v>
      </c>
      <c r="H13" s="51" t="s">
        <v>450</v>
      </c>
    </row>
    <row r="14" spans="1:8" ht="15.75" hidden="1" customHeight="1">
      <c r="A14" s="49" t="s">
        <v>451</v>
      </c>
      <c r="B14" s="49" t="s">
        <v>452</v>
      </c>
      <c r="C14" s="49" t="s">
        <v>158</v>
      </c>
      <c r="D14" s="53" t="s">
        <v>453</v>
      </c>
      <c r="E14" s="49" t="s">
        <v>454</v>
      </c>
      <c r="F14" s="49" t="s">
        <v>138</v>
      </c>
      <c r="G14" s="49" t="s">
        <v>455</v>
      </c>
      <c r="H14" s="58" t="s">
        <v>456</v>
      </c>
    </row>
    <row r="15" spans="1:8" ht="13.5" hidden="1" customHeight="1" thickBot="1">
      <c r="A15" s="51" t="s">
        <v>457</v>
      </c>
      <c r="B15" s="51" t="s">
        <v>458</v>
      </c>
      <c r="C15" s="51" t="s">
        <v>459</v>
      </c>
      <c r="D15" s="52" t="s">
        <v>460</v>
      </c>
      <c r="E15" s="51" t="s">
        <v>461</v>
      </c>
      <c r="F15" s="51" t="s">
        <v>462</v>
      </c>
      <c r="G15" s="51" t="s">
        <v>463</v>
      </c>
      <c r="H15" s="51" t="s">
        <v>464</v>
      </c>
    </row>
    <row r="16" spans="1:8" ht="15.75" hidden="1" customHeight="1">
      <c r="A16" s="53" t="s">
        <v>465</v>
      </c>
      <c r="B16" s="49" t="s">
        <v>466</v>
      </c>
      <c r="C16" s="49" t="s">
        <v>467</v>
      </c>
      <c r="D16" s="49" t="s">
        <v>468</v>
      </c>
      <c r="E16" s="49" t="s">
        <v>469</v>
      </c>
      <c r="F16" s="49" t="s">
        <v>470</v>
      </c>
      <c r="G16" s="49" t="s">
        <v>471</v>
      </c>
      <c r="H16" s="58" t="s">
        <v>472</v>
      </c>
    </row>
    <row r="17" spans="1:8" ht="13.5" hidden="1" customHeight="1" thickBot="1">
      <c r="A17" s="52" t="s">
        <v>473</v>
      </c>
      <c r="B17" s="51" t="s">
        <v>474</v>
      </c>
      <c r="C17" s="51" t="s">
        <v>475</v>
      </c>
      <c r="D17" s="51" t="s">
        <v>476</v>
      </c>
      <c r="E17" s="51" t="s">
        <v>477</v>
      </c>
      <c r="F17" s="51" t="s">
        <v>478</v>
      </c>
      <c r="G17" s="51" t="s">
        <v>479</v>
      </c>
      <c r="H17" s="51" t="s">
        <v>480</v>
      </c>
    </row>
    <row r="18" spans="1:8" ht="15.75" hidden="1" customHeight="1">
      <c r="A18" s="53" t="s">
        <v>481</v>
      </c>
      <c r="B18" s="49" t="s">
        <v>482</v>
      </c>
      <c r="C18" s="53" t="s">
        <v>483</v>
      </c>
      <c r="D18" s="49" t="s">
        <v>167</v>
      </c>
      <c r="E18" s="49" t="s">
        <v>484</v>
      </c>
      <c r="F18" s="49" t="s">
        <v>485</v>
      </c>
      <c r="G18" s="49" t="s">
        <v>486</v>
      </c>
      <c r="H18" s="58" t="s">
        <v>137</v>
      </c>
    </row>
    <row r="19" spans="1:8" ht="13.5" hidden="1" customHeight="1" thickBot="1">
      <c r="A19" s="52" t="s">
        <v>487</v>
      </c>
      <c r="B19" s="51" t="s">
        <v>488</v>
      </c>
      <c r="C19" s="52" t="s">
        <v>489</v>
      </c>
      <c r="D19" s="51" t="s">
        <v>490</v>
      </c>
      <c r="E19" s="51" t="s">
        <v>491</v>
      </c>
      <c r="F19" s="51" t="s">
        <v>492</v>
      </c>
      <c r="G19" s="51" t="s">
        <v>493</v>
      </c>
      <c r="H19" s="51" t="s">
        <v>494</v>
      </c>
    </row>
    <row r="20" spans="1:8" ht="15.75" hidden="1" customHeight="1">
      <c r="A20" s="53" t="s">
        <v>495</v>
      </c>
      <c r="B20" s="49" t="s">
        <v>496</v>
      </c>
      <c r="C20" s="53" t="s">
        <v>497</v>
      </c>
      <c r="D20" s="49" t="s">
        <v>498</v>
      </c>
      <c r="E20" s="48" t="s">
        <v>499</v>
      </c>
      <c r="F20" s="49" t="s">
        <v>163</v>
      </c>
      <c r="G20" s="49" t="s">
        <v>500</v>
      </c>
      <c r="H20" s="58" t="s">
        <v>501</v>
      </c>
    </row>
    <row r="21" spans="1:8" ht="13.5" hidden="1" customHeight="1" thickBot="1">
      <c r="A21" s="52" t="s">
        <v>502</v>
      </c>
      <c r="B21" s="51" t="s">
        <v>503</v>
      </c>
      <c r="C21" s="52" t="s">
        <v>504</v>
      </c>
      <c r="D21" s="51" t="s">
        <v>505</v>
      </c>
      <c r="E21" s="51" t="s">
        <v>506</v>
      </c>
      <c r="F21" s="51" t="s">
        <v>507</v>
      </c>
      <c r="G21" s="51" t="s">
        <v>508</v>
      </c>
      <c r="H21" s="51" t="s">
        <v>509</v>
      </c>
    </row>
    <row r="22" spans="1:8" ht="15.75" hidden="1" customHeight="1">
      <c r="A22" s="49" t="s">
        <v>510</v>
      </c>
      <c r="B22" s="49" t="s">
        <v>511</v>
      </c>
      <c r="C22" s="49" t="s">
        <v>512</v>
      </c>
      <c r="D22" s="49" t="s">
        <v>513</v>
      </c>
      <c r="E22" s="49" t="s">
        <v>514</v>
      </c>
      <c r="F22" s="49" t="s">
        <v>515</v>
      </c>
      <c r="G22" s="49" t="s">
        <v>516</v>
      </c>
      <c r="H22" s="58" t="s">
        <v>517</v>
      </c>
    </row>
    <row r="23" spans="1:8" ht="13.5" hidden="1" customHeight="1" thickBot="1">
      <c r="A23" s="51" t="s">
        <v>518</v>
      </c>
      <c r="B23" s="51" t="s">
        <v>519</v>
      </c>
      <c r="C23" s="51" t="s">
        <v>520</v>
      </c>
      <c r="D23" s="51" t="s">
        <v>521</v>
      </c>
      <c r="E23" s="51" t="s">
        <v>522</v>
      </c>
      <c r="F23" s="51" t="s">
        <v>523</v>
      </c>
      <c r="G23" s="51" t="s">
        <v>524</v>
      </c>
      <c r="H23" s="51" t="s">
        <v>525</v>
      </c>
    </row>
    <row r="24" spans="1:8" ht="15" hidden="1" customHeight="1"/>
    <row r="25" spans="1:8" ht="16.5" hidden="1" customHeight="1" thickBot="1">
      <c r="A25" s="59"/>
      <c r="C25" s="59"/>
      <c r="D25" s="59"/>
      <c r="F25" s="59"/>
      <c r="G25" s="59"/>
      <c r="H25" s="59"/>
    </row>
    <row r="26" spans="1:8" ht="15" hidden="1" customHeight="1">
      <c r="A26" s="61">
        <v>3</v>
      </c>
      <c r="B26" s="61"/>
      <c r="C26" s="61">
        <v>3</v>
      </c>
      <c r="D26" s="61">
        <v>3</v>
      </c>
      <c r="E26" s="61"/>
      <c r="F26" s="61"/>
      <c r="G26" s="61">
        <v>1</v>
      </c>
      <c r="H26" s="61">
        <v>1</v>
      </c>
    </row>
    <row r="27" spans="1:8" ht="16.5" thickBot="1">
      <c r="A27" s="101" t="s">
        <v>526</v>
      </c>
      <c r="B27" s="102"/>
      <c r="C27" s="102"/>
      <c r="D27" s="102"/>
      <c r="E27" s="102"/>
      <c r="F27" s="102"/>
      <c r="G27" s="102"/>
      <c r="H27" s="102"/>
    </row>
    <row r="28" spans="1:8" ht="15.75">
      <c r="A28" s="62" t="s">
        <v>2</v>
      </c>
      <c r="B28" s="62" t="s">
        <v>2</v>
      </c>
      <c r="C28" s="62" t="s">
        <v>2</v>
      </c>
      <c r="D28" s="62" t="s">
        <v>2</v>
      </c>
      <c r="E28" s="62" t="s">
        <v>25</v>
      </c>
      <c r="F28" s="62" t="s">
        <v>25</v>
      </c>
      <c r="G28" s="62" t="s">
        <v>25</v>
      </c>
      <c r="H28" s="62" t="s">
        <v>25</v>
      </c>
    </row>
    <row r="29" spans="1:8" ht="15.75">
      <c r="A29" s="63" t="s">
        <v>527</v>
      </c>
      <c r="B29" s="63" t="s">
        <v>528</v>
      </c>
      <c r="C29" s="63" t="s">
        <v>355</v>
      </c>
      <c r="D29" s="63" t="s">
        <v>352</v>
      </c>
      <c r="E29" s="63" t="s">
        <v>351</v>
      </c>
      <c r="F29" s="63" t="s">
        <v>529</v>
      </c>
      <c r="G29" s="63" t="s">
        <v>530</v>
      </c>
      <c r="H29" s="63" t="s">
        <v>357</v>
      </c>
    </row>
    <row r="30" spans="1:8" ht="15.75">
      <c r="A30" s="64" t="s">
        <v>531</v>
      </c>
      <c r="B30" s="64" t="s">
        <v>532</v>
      </c>
      <c r="C30" s="64" t="s">
        <v>533</v>
      </c>
      <c r="D30" s="64" t="s">
        <v>534</v>
      </c>
      <c r="E30" s="64" t="s">
        <v>535</v>
      </c>
      <c r="F30" s="64" t="s">
        <v>536</v>
      </c>
      <c r="G30" s="64" t="s">
        <v>537</v>
      </c>
      <c r="H30" s="64" t="s">
        <v>538</v>
      </c>
    </row>
    <row r="31" spans="1:8" ht="15.75">
      <c r="A31" s="65" t="s">
        <v>172</v>
      </c>
      <c r="B31" s="65" t="s">
        <v>539</v>
      </c>
      <c r="C31" s="65" t="s">
        <v>540</v>
      </c>
      <c r="D31" s="65" t="s">
        <v>541</v>
      </c>
      <c r="E31" s="65" t="s">
        <v>542</v>
      </c>
      <c r="F31" s="65" t="s">
        <v>543</v>
      </c>
      <c r="G31" s="65" t="s">
        <v>544</v>
      </c>
      <c r="H31" s="65" t="s">
        <v>545</v>
      </c>
    </row>
    <row r="32" spans="1:8" s="70" customFormat="1" ht="12.75">
      <c r="A32" s="66" t="s">
        <v>546</v>
      </c>
      <c r="B32" s="67" t="s">
        <v>547</v>
      </c>
      <c r="C32" s="68" t="s">
        <v>548</v>
      </c>
      <c r="D32" s="68" t="s">
        <v>549</v>
      </c>
      <c r="E32" s="68" t="s">
        <v>550</v>
      </c>
      <c r="F32" s="69" t="s">
        <v>551</v>
      </c>
      <c r="G32" s="66" t="s">
        <v>552</v>
      </c>
      <c r="H32" s="68" t="s">
        <v>553</v>
      </c>
    </row>
    <row r="33" spans="1:8" s="72" customFormat="1" ht="12.75">
      <c r="A33" s="71" t="s">
        <v>554</v>
      </c>
      <c r="B33" s="71" t="s">
        <v>555</v>
      </c>
      <c r="C33" s="71" t="s">
        <v>556</v>
      </c>
      <c r="D33" s="71" t="s">
        <v>557</v>
      </c>
      <c r="E33" s="71"/>
      <c r="F33" s="71" t="s">
        <v>558</v>
      </c>
      <c r="G33" s="71" t="s">
        <v>559</v>
      </c>
      <c r="H33" s="71"/>
    </row>
    <row r="34" spans="1:8">
      <c r="A34" s="73" t="s">
        <v>560</v>
      </c>
      <c r="B34" s="73" t="s">
        <v>561</v>
      </c>
      <c r="C34" s="73" t="s">
        <v>562</v>
      </c>
      <c r="D34" s="73" t="s">
        <v>563</v>
      </c>
      <c r="E34" s="73" t="s">
        <v>564</v>
      </c>
      <c r="F34" s="73" t="s">
        <v>565</v>
      </c>
      <c r="G34" s="73" t="s">
        <v>566</v>
      </c>
      <c r="H34" s="73" t="s">
        <v>567</v>
      </c>
    </row>
    <row r="35" spans="1:8" s="72" customFormat="1" ht="12.75">
      <c r="A35" s="71" t="s">
        <v>568</v>
      </c>
      <c r="B35" s="71" t="s">
        <v>569</v>
      </c>
      <c r="C35" s="71" t="s">
        <v>570</v>
      </c>
      <c r="D35" s="71" t="s">
        <v>571</v>
      </c>
      <c r="E35" s="71" t="s">
        <v>572</v>
      </c>
      <c r="F35" s="71" t="s">
        <v>573</v>
      </c>
      <c r="G35" s="71" t="s">
        <v>574</v>
      </c>
      <c r="H35" s="71" t="s">
        <v>575</v>
      </c>
    </row>
    <row r="36" spans="1:8" s="72" customFormat="1" ht="12.75">
      <c r="A36" s="71"/>
      <c r="B36" s="71" t="s">
        <v>576</v>
      </c>
      <c r="C36" s="71"/>
      <c r="D36" s="71"/>
      <c r="E36" s="71" t="s">
        <v>577</v>
      </c>
      <c r="F36" s="71"/>
      <c r="G36" s="71"/>
      <c r="H36" s="71"/>
    </row>
    <row r="37" spans="1:8">
      <c r="A37" s="73" t="s">
        <v>578</v>
      </c>
      <c r="B37" s="73" t="s">
        <v>579</v>
      </c>
      <c r="C37" s="73" t="s">
        <v>580</v>
      </c>
      <c r="D37" s="74" t="s">
        <v>581</v>
      </c>
      <c r="E37" s="73" t="s">
        <v>582</v>
      </c>
      <c r="F37" s="74" t="s">
        <v>583</v>
      </c>
      <c r="G37" s="73" t="s">
        <v>584</v>
      </c>
      <c r="H37" s="73" t="s">
        <v>585</v>
      </c>
    </row>
    <row r="38" spans="1:8" s="72" customFormat="1" ht="12.75">
      <c r="A38" s="71" t="s">
        <v>586</v>
      </c>
      <c r="B38" s="71" t="s">
        <v>587</v>
      </c>
      <c r="C38" s="71" t="s">
        <v>588</v>
      </c>
      <c r="D38" s="71" t="s">
        <v>589</v>
      </c>
      <c r="E38" s="71" t="s">
        <v>590</v>
      </c>
      <c r="F38" s="71" t="s">
        <v>591</v>
      </c>
      <c r="G38" s="71" t="s">
        <v>592</v>
      </c>
      <c r="H38" s="71" t="s">
        <v>593</v>
      </c>
    </row>
    <row r="39" spans="1:8" s="72" customFormat="1" ht="12.75">
      <c r="A39" s="71" t="s">
        <v>594</v>
      </c>
      <c r="B39" s="71"/>
      <c r="C39" s="71" t="s">
        <v>595</v>
      </c>
      <c r="D39" s="71" t="s">
        <v>596</v>
      </c>
      <c r="E39" s="71" t="s">
        <v>597</v>
      </c>
      <c r="F39" s="71"/>
      <c r="G39" s="71"/>
      <c r="H39" s="71"/>
    </row>
    <row r="40" spans="1:8">
      <c r="A40" s="73" t="s">
        <v>598</v>
      </c>
      <c r="B40" s="73" t="s">
        <v>599</v>
      </c>
      <c r="C40" s="73" t="s">
        <v>600</v>
      </c>
      <c r="D40" s="73" t="s">
        <v>601</v>
      </c>
      <c r="E40" s="73" t="s">
        <v>602</v>
      </c>
      <c r="F40" s="73" t="s">
        <v>603</v>
      </c>
      <c r="G40" s="73" t="s">
        <v>604</v>
      </c>
      <c r="H40" s="73" t="s">
        <v>605</v>
      </c>
    </row>
    <row r="41" spans="1:8" s="72" customFormat="1" ht="12.75">
      <c r="A41" s="71" t="s">
        <v>606</v>
      </c>
      <c r="B41" s="71" t="s">
        <v>607</v>
      </c>
      <c r="C41" s="71" t="s">
        <v>608</v>
      </c>
      <c r="D41" s="71" t="s">
        <v>609</v>
      </c>
      <c r="E41" s="71" t="s">
        <v>610</v>
      </c>
      <c r="F41" s="71" t="s">
        <v>611</v>
      </c>
      <c r="G41" s="71" t="s">
        <v>612</v>
      </c>
      <c r="H41" s="71" t="s">
        <v>613</v>
      </c>
    </row>
    <row r="42" spans="1:8" s="72" customFormat="1" ht="12.75">
      <c r="A42" s="71">
        <v>6123844262</v>
      </c>
      <c r="B42" s="71"/>
      <c r="C42" s="71"/>
      <c r="D42" s="71" t="s">
        <v>614</v>
      </c>
      <c r="E42" s="71"/>
      <c r="F42" s="71"/>
      <c r="G42" s="71"/>
      <c r="H42" s="71" t="s">
        <v>615</v>
      </c>
    </row>
    <row r="43" spans="1:8">
      <c r="A43" s="73" t="s">
        <v>616</v>
      </c>
      <c r="B43" s="73" t="s">
        <v>617</v>
      </c>
      <c r="C43" s="73" t="s">
        <v>618</v>
      </c>
      <c r="D43" s="73" t="s">
        <v>619</v>
      </c>
      <c r="E43" s="73" t="s">
        <v>620</v>
      </c>
      <c r="F43" s="74" t="s">
        <v>621</v>
      </c>
      <c r="G43" s="73" t="s">
        <v>622</v>
      </c>
      <c r="H43" s="75" t="s">
        <v>623</v>
      </c>
    </row>
    <row r="44" spans="1:8" s="72" customFormat="1" ht="12.75">
      <c r="A44" s="71" t="s">
        <v>624</v>
      </c>
      <c r="B44" s="71" t="s">
        <v>625</v>
      </c>
      <c r="C44" s="71" t="s">
        <v>626</v>
      </c>
      <c r="D44" s="71" t="s">
        <v>627</v>
      </c>
      <c r="E44" s="71" t="s">
        <v>628</v>
      </c>
      <c r="F44" s="71" t="s">
        <v>629</v>
      </c>
      <c r="G44" s="71" t="s">
        <v>630</v>
      </c>
      <c r="H44" s="71" t="s">
        <v>631</v>
      </c>
    </row>
    <row r="45" spans="1:8" s="72" customFormat="1" ht="12.75">
      <c r="A45" s="71" t="s">
        <v>632</v>
      </c>
      <c r="B45" s="71"/>
      <c r="C45" s="71" t="s">
        <v>633</v>
      </c>
      <c r="D45" s="71"/>
      <c r="E45" s="71"/>
      <c r="F45" s="71" t="s">
        <v>634</v>
      </c>
      <c r="G45" s="71"/>
      <c r="H45" s="71" t="s">
        <v>635</v>
      </c>
    </row>
    <row r="46" spans="1:8">
      <c r="A46" s="73" t="s">
        <v>636</v>
      </c>
      <c r="B46" s="73" t="s">
        <v>637</v>
      </c>
      <c r="C46" s="73" t="s">
        <v>638</v>
      </c>
      <c r="D46" s="73" t="s">
        <v>639</v>
      </c>
      <c r="E46" s="73" t="s">
        <v>640</v>
      </c>
      <c r="F46" s="73" t="s">
        <v>641</v>
      </c>
      <c r="G46" s="74" t="s">
        <v>642</v>
      </c>
      <c r="H46" s="73" t="s">
        <v>643</v>
      </c>
    </row>
    <row r="47" spans="1:8" s="72" customFormat="1" ht="12.75">
      <c r="A47" s="71" t="s">
        <v>644</v>
      </c>
      <c r="B47" s="71" t="s">
        <v>645</v>
      </c>
      <c r="C47" s="71" t="s">
        <v>646</v>
      </c>
      <c r="D47" s="71" t="s">
        <v>647</v>
      </c>
      <c r="E47" s="71" t="s">
        <v>648</v>
      </c>
      <c r="F47" s="71" t="s">
        <v>649</v>
      </c>
      <c r="G47" s="71" t="s">
        <v>650</v>
      </c>
      <c r="H47" s="71" t="s">
        <v>651</v>
      </c>
    </row>
    <row r="48" spans="1:8" s="72" customFormat="1" ht="12.75">
      <c r="A48" s="71" t="s">
        <v>652</v>
      </c>
      <c r="B48" s="71"/>
      <c r="C48" s="71" t="s">
        <v>653</v>
      </c>
      <c r="D48" s="71" t="s">
        <v>654</v>
      </c>
      <c r="E48" s="71" t="s">
        <v>655</v>
      </c>
      <c r="F48" s="71" t="s">
        <v>656</v>
      </c>
      <c r="G48" s="71"/>
      <c r="H48" s="71">
        <v>6129634973</v>
      </c>
    </row>
    <row r="49" spans="1:8">
      <c r="A49" s="73" t="s">
        <v>657</v>
      </c>
      <c r="B49" s="73" t="s">
        <v>658</v>
      </c>
      <c r="C49" s="73" t="s">
        <v>659</v>
      </c>
      <c r="D49" s="73" t="s">
        <v>660</v>
      </c>
      <c r="E49" s="73" t="s">
        <v>661</v>
      </c>
      <c r="F49" s="73" t="s">
        <v>662</v>
      </c>
      <c r="G49" s="73" t="s">
        <v>663</v>
      </c>
      <c r="H49" s="73" t="s">
        <v>664</v>
      </c>
    </row>
    <row r="50" spans="1:8" s="72" customFormat="1" ht="12.75">
      <c r="A50" s="71" t="s">
        <v>665</v>
      </c>
      <c r="B50" s="71" t="s">
        <v>666</v>
      </c>
      <c r="C50" s="71" t="s">
        <v>667</v>
      </c>
      <c r="D50" s="71" t="s">
        <v>668</v>
      </c>
      <c r="E50" s="71" t="s">
        <v>669</v>
      </c>
      <c r="F50" s="71" t="s">
        <v>670</v>
      </c>
      <c r="G50" s="71" t="s">
        <v>671</v>
      </c>
      <c r="H50" s="71" t="s">
        <v>672</v>
      </c>
    </row>
    <row r="51" spans="1:8" s="72" customFormat="1" ht="12.75">
      <c r="A51" s="71"/>
      <c r="B51" s="71"/>
      <c r="C51" s="71" t="s">
        <v>673</v>
      </c>
      <c r="D51" s="71" t="s">
        <v>674</v>
      </c>
      <c r="E51" s="71" t="s">
        <v>675</v>
      </c>
      <c r="F51" s="71" t="s">
        <v>676</v>
      </c>
      <c r="G51" s="71" t="s">
        <v>677</v>
      </c>
      <c r="H51" s="71"/>
    </row>
    <row r="52" spans="1:8">
      <c r="A52" s="73" t="s">
        <v>678</v>
      </c>
      <c r="B52" s="73" t="s">
        <v>173</v>
      </c>
      <c r="C52" s="73" t="s">
        <v>679</v>
      </c>
      <c r="D52" s="73" t="s">
        <v>680</v>
      </c>
      <c r="E52" s="73" t="s">
        <v>681</v>
      </c>
      <c r="F52" s="73" t="s">
        <v>682</v>
      </c>
      <c r="G52" s="73" t="s">
        <v>683</v>
      </c>
      <c r="H52" s="73" t="s">
        <v>684</v>
      </c>
    </row>
    <row r="53" spans="1:8" s="72" customFormat="1" ht="12.75">
      <c r="A53" s="71" t="s">
        <v>685</v>
      </c>
      <c r="B53" s="71" t="s">
        <v>686</v>
      </c>
      <c r="C53" s="71" t="s">
        <v>687</v>
      </c>
      <c r="D53" s="71" t="s">
        <v>688</v>
      </c>
      <c r="E53" s="71" t="s">
        <v>689</v>
      </c>
      <c r="F53" s="71" t="s">
        <v>690</v>
      </c>
      <c r="G53" s="71" t="s">
        <v>550</v>
      </c>
      <c r="H53" s="71" t="s">
        <v>691</v>
      </c>
    </row>
    <row r="54" spans="1:8" s="72" customFormat="1" ht="12.75">
      <c r="A54" s="71" t="s">
        <v>692</v>
      </c>
      <c r="B54" s="71" t="s">
        <v>693</v>
      </c>
      <c r="C54" s="71" t="s">
        <v>694</v>
      </c>
      <c r="D54" s="71"/>
      <c r="E54" s="71"/>
      <c r="F54" s="71" t="s">
        <v>695</v>
      </c>
      <c r="G54" s="71"/>
      <c r="H54" s="71" t="s">
        <v>696</v>
      </c>
    </row>
    <row r="55" spans="1:8">
      <c r="A55" s="73" t="s">
        <v>697</v>
      </c>
      <c r="B55" s="73" t="s">
        <v>698</v>
      </c>
      <c r="C55" s="73" t="s">
        <v>699</v>
      </c>
      <c r="D55" s="73" t="s">
        <v>700</v>
      </c>
      <c r="E55" s="73" t="s">
        <v>701</v>
      </c>
      <c r="F55" s="73" t="s">
        <v>702</v>
      </c>
      <c r="G55" s="73" t="s">
        <v>703</v>
      </c>
      <c r="H55" s="73" t="s">
        <v>704</v>
      </c>
    </row>
    <row r="56" spans="1:8" s="72" customFormat="1" ht="12.75">
      <c r="A56" s="71" t="s">
        <v>705</v>
      </c>
      <c r="B56" s="71" t="s">
        <v>706</v>
      </c>
      <c r="C56" s="71" t="s">
        <v>707</v>
      </c>
      <c r="D56" s="71" t="s">
        <v>708</v>
      </c>
      <c r="E56" s="71" t="s">
        <v>709</v>
      </c>
      <c r="F56" s="71" t="s">
        <v>710</v>
      </c>
      <c r="G56" s="71" t="s">
        <v>711</v>
      </c>
      <c r="H56" s="71" t="s">
        <v>712</v>
      </c>
    </row>
    <row r="57" spans="1:8" s="72" customFormat="1" ht="12.75">
      <c r="A57" s="71"/>
      <c r="B57" s="71"/>
      <c r="C57" s="71"/>
      <c r="D57" s="71" t="s">
        <v>713</v>
      </c>
      <c r="E57" s="71" t="s">
        <v>714</v>
      </c>
      <c r="F57" s="71"/>
      <c r="G57" s="71" t="s">
        <v>715</v>
      </c>
      <c r="H57" s="71"/>
    </row>
    <row r="58" spans="1:8">
      <c r="A58" s="73" t="s">
        <v>716</v>
      </c>
      <c r="B58" s="73" t="s">
        <v>717</v>
      </c>
      <c r="C58" s="73" t="s">
        <v>718</v>
      </c>
      <c r="D58" s="73" t="s">
        <v>719</v>
      </c>
      <c r="E58" s="73" t="s">
        <v>720</v>
      </c>
      <c r="F58" s="73" t="s">
        <v>721</v>
      </c>
      <c r="G58" s="73" t="s">
        <v>722</v>
      </c>
      <c r="H58" s="73" t="s">
        <v>723</v>
      </c>
    </row>
    <row r="59" spans="1:8" s="72" customFormat="1" ht="12.75">
      <c r="A59" s="71" t="s">
        <v>724</v>
      </c>
      <c r="B59" s="71" t="s">
        <v>725</v>
      </c>
      <c r="C59" s="71" t="s">
        <v>726</v>
      </c>
      <c r="D59" s="71" t="s">
        <v>727</v>
      </c>
      <c r="E59" s="71" t="s">
        <v>728</v>
      </c>
      <c r="F59" s="71" t="s">
        <v>729</v>
      </c>
      <c r="G59" s="71" t="s">
        <v>730</v>
      </c>
      <c r="H59" s="71" t="s">
        <v>731</v>
      </c>
    </row>
    <row r="60" spans="1:8" s="72" customFormat="1" ht="12.75">
      <c r="A60" s="71"/>
      <c r="B60" s="71" t="s">
        <v>732</v>
      </c>
      <c r="C60" s="71"/>
      <c r="D60" s="71" t="s">
        <v>733</v>
      </c>
      <c r="E60" s="71"/>
      <c r="F60" s="71" t="s">
        <v>734</v>
      </c>
      <c r="G60" s="71"/>
      <c r="H60" s="71" t="s">
        <v>735</v>
      </c>
    </row>
    <row r="61" spans="1:8">
      <c r="A61" s="73" t="s">
        <v>736</v>
      </c>
      <c r="B61" s="73" t="s">
        <v>737</v>
      </c>
      <c r="C61" s="73" t="s">
        <v>738</v>
      </c>
      <c r="D61" s="73" t="s">
        <v>739</v>
      </c>
      <c r="E61" s="73" t="s">
        <v>740</v>
      </c>
      <c r="F61" s="73" t="s">
        <v>741</v>
      </c>
      <c r="G61" s="73" t="s">
        <v>742</v>
      </c>
      <c r="H61" s="73" t="s">
        <v>743</v>
      </c>
    </row>
    <row r="62" spans="1:8" s="72" customFormat="1" ht="12.75">
      <c r="A62" s="71" t="s">
        <v>744</v>
      </c>
      <c r="B62" s="71" t="s">
        <v>745</v>
      </c>
      <c r="C62" s="71" t="s">
        <v>746</v>
      </c>
      <c r="D62" s="71" t="s">
        <v>747</v>
      </c>
      <c r="E62" s="71" t="s">
        <v>748</v>
      </c>
      <c r="F62" s="71" t="s">
        <v>749</v>
      </c>
      <c r="G62" s="71" t="s">
        <v>750</v>
      </c>
      <c r="H62" s="71" t="s">
        <v>751</v>
      </c>
    </row>
    <row r="63" spans="1:8" s="72" customFormat="1" ht="13.5" thickBot="1">
      <c r="A63" s="76"/>
      <c r="B63" s="76"/>
      <c r="C63" s="76">
        <v>6128030891</v>
      </c>
      <c r="D63" s="76"/>
      <c r="E63" s="76"/>
      <c r="F63" s="76" t="s">
        <v>752</v>
      </c>
      <c r="G63" s="76"/>
      <c r="H63" s="76" t="s">
        <v>753</v>
      </c>
    </row>
    <row r="65" spans="1:8" ht="16.5" thickBot="1">
      <c r="A65" s="101" t="s">
        <v>754</v>
      </c>
      <c r="B65" s="102"/>
      <c r="C65" s="102"/>
      <c r="D65" s="102"/>
      <c r="E65" s="102"/>
      <c r="F65" s="102"/>
      <c r="G65" s="102"/>
      <c r="H65" s="102"/>
    </row>
    <row r="66" spans="1:8" ht="15.75">
      <c r="A66" s="77" t="s">
        <v>33</v>
      </c>
      <c r="B66" s="77" t="s">
        <v>33</v>
      </c>
      <c r="C66" s="77" t="s">
        <v>33</v>
      </c>
      <c r="D66" s="78" t="s">
        <v>33</v>
      </c>
      <c r="E66" s="62" t="s">
        <v>40</v>
      </c>
      <c r="F66" s="62" t="s">
        <v>40</v>
      </c>
      <c r="G66" s="62" t="s">
        <v>40</v>
      </c>
      <c r="H66" s="62" t="s">
        <v>40</v>
      </c>
    </row>
    <row r="67" spans="1:8" ht="15.75">
      <c r="A67" s="79" t="s">
        <v>356</v>
      </c>
      <c r="B67" s="79" t="s">
        <v>755</v>
      </c>
      <c r="C67" s="79" t="s">
        <v>756</v>
      </c>
      <c r="D67" s="80" t="s">
        <v>358</v>
      </c>
      <c r="E67" s="63" t="s">
        <v>354</v>
      </c>
      <c r="F67" s="63" t="s">
        <v>353</v>
      </c>
      <c r="G67" s="63" t="s">
        <v>757</v>
      </c>
      <c r="H67" s="63" t="s">
        <v>758</v>
      </c>
    </row>
    <row r="68" spans="1:8" ht="15.75">
      <c r="A68" s="64" t="s">
        <v>759</v>
      </c>
      <c r="B68" s="64" t="s">
        <v>760</v>
      </c>
      <c r="C68" s="64" t="s">
        <v>761</v>
      </c>
      <c r="D68" s="81" t="s">
        <v>762</v>
      </c>
      <c r="E68" s="64" t="s">
        <v>763</v>
      </c>
      <c r="F68" s="64" t="s">
        <v>764</v>
      </c>
      <c r="G68" s="64" t="s">
        <v>765</v>
      </c>
      <c r="H68" s="64" t="s">
        <v>766</v>
      </c>
    </row>
    <row r="69" spans="1:8" ht="15.75">
      <c r="A69" s="82" t="s">
        <v>767</v>
      </c>
      <c r="B69" s="82" t="s">
        <v>768</v>
      </c>
      <c r="C69" s="82" t="s">
        <v>769</v>
      </c>
      <c r="D69" s="83" t="s">
        <v>770</v>
      </c>
      <c r="E69" s="65" t="s">
        <v>771</v>
      </c>
      <c r="F69" s="65" t="s">
        <v>772</v>
      </c>
      <c r="G69" s="65" t="s">
        <v>773</v>
      </c>
      <c r="H69" s="65" t="s">
        <v>774</v>
      </c>
    </row>
    <row r="70" spans="1:8" s="70" customFormat="1" ht="12.75">
      <c r="A70" s="68" t="s">
        <v>775</v>
      </c>
      <c r="B70" s="68" t="s">
        <v>776</v>
      </c>
      <c r="C70" s="67" t="s">
        <v>777</v>
      </c>
      <c r="D70" s="84" t="s">
        <v>778</v>
      </c>
      <c r="E70" s="68" t="s">
        <v>779</v>
      </c>
      <c r="F70" s="68" t="s">
        <v>780</v>
      </c>
      <c r="G70" s="66" t="s">
        <v>781</v>
      </c>
      <c r="H70" s="66" t="s">
        <v>782</v>
      </c>
    </row>
    <row r="71" spans="1:8" s="72" customFormat="1" ht="12.75">
      <c r="A71" s="71" t="s">
        <v>783</v>
      </c>
      <c r="B71" s="85"/>
      <c r="C71" s="71" t="s">
        <v>784</v>
      </c>
      <c r="D71" s="86" t="s">
        <v>785</v>
      </c>
      <c r="E71" s="71" t="s">
        <v>786</v>
      </c>
      <c r="F71" s="71"/>
      <c r="G71" s="71" t="s">
        <v>787</v>
      </c>
      <c r="H71" s="71"/>
    </row>
    <row r="72" spans="1:8">
      <c r="A72" s="73" t="s">
        <v>788</v>
      </c>
      <c r="B72" s="73" t="s">
        <v>789</v>
      </c>
      <c r="C72" s="73" t="s">
        <v>790</v>
      </c>
      <c r="D72" s="87" t="s">
        <v>791</v>
      </c>
      <c r="E72" s="73" t="s">
        <v>792</v>
      </c>
      <c r="F72" s="73" t="s">
        <v>793</v>
      </c>
      <c r="G72" s="73" t="s">
        <v>794</v>
      </c>
      <c r="H72" s="73" t="s">
        <v>795</v>
      </c>
    </row>
    <row r="73" spans="1:8" s="72" customFormat="1" ht="12.75">
      <c r="A73" s="71" t="s">
        <v>796</v>
      </c>
      <c r="B73" s="71" t="s">
        <v>797</v>
      </c>
      <c r="C73" s="71" t="s">
        <v>798</v>
      </c>
      <c r="D73" s="86" t="s">
        <v>799</v>
      </c>
      <c r="E73" s="71" t="s">
        <v>800</v>
      </c>
      <c r="F73" s="71" t="s">
        <v>801</v>
      </c>
      <c r="G73" s="71" t="s">
        <v>802</v>
      </c>
      <c r="H73" s="71" t="s">
        <v>803</v>
      </c>
    </row>
    <row r="74" spans="1:8" s="72" customFormat="1" ht="12.75">
      <c r="A74" s="71">
        <v>6125019622</v>
      </c>
      <c r="B74" s="71" t="s">
        <v>804</v>
      </c>
      <c r="C74" s="71" t="s">
        <v>805</v>
      </c>
      <c r="D74" s="86" t="s">
        <v>806</v>
      </c>
      <c r="E74" s="71" t="s">
        <v>807</v>
      </c>
      <c r="F74" s="71"/>
      <c r="G74" s="71" t="s">
        <v>808</v>
      </c>
      <c r="H74" s="71"/>
    </row>
    <row r="75" spans="1:8">
      <c r="A75" s="73" t="s">
        <v>809</v>
      </c>
      <c r="B75" s="73" t="s">
        <v>810</v>
      </c>
      <c r="C75" s="73" t="s">
        <v>811</v>
      </c>
      <c r="D75" s="88" t="s">
        <v>812</v>
      </c>
      <c r="E75" s="73" t="s">
        <v>813</v>
      </c>
      <c r="F75" s="74" t="s">
        <v>814</v>
      </c>
      <c r="G75" s="73" t="s">
        <v>815</v>
      </c>
      <c r="H75" s="73" t="s">
        <v>171</v>
      </c>
    </row>
    <row r="76" spans="1:8" s="72" customFormat="1" ht="12.75">
      <c r="A76" s="71" t="s">
        <v>816</v>
      </c>
      <c r="B76" s="71" t="s">
        <v>817</v>
      </c>
      <c r="C76" s="71" t="s">
        <v>818</v>
      </c>
      <c r="D76" s="86" t="s">
        <v>819</v>
      </c>
      <c r="E76" s="71" t="s">
        <v>820</v>
      </c>
      <c r="F76" s="71" t="s">
        <v>821</v>
      </c>
      <c r="G76" s="71" t="s">
        <v>822</v>
      </c>
      <c r="H76" s="71" t="s">
        <v>823</v>
      </c>
    </row>
    <row r="77" spans="1:8" s="72" customFormat="1" ht="12.75">
      <c r="A77" s="71" t="s">
        <v>824</v>
      </c>
      <c r="B77" s="71"/>
      <c r="C77" s="71" t="s">
        <v>825</v>
      </c>
      <c r="D77" s="86"/>
      <c r="E77" s="71"/>
      <c r="F77" s="71" t="s">
        <v>826</v>
      </c>
      <c r="G77" s="71" t="s">
        <v>827</v>
      </c>
      <c r="H77" s="71" t="s">
        <v>828</v>
      </c>
    </row>
    <row r="78" spans="1:8">
      <c r="A78" s="73" t="s">
        <v>829</v>
      </c>
      <c r="B78" s="73" t="s">
        <v>830</v>
      </c>
      <c r="C78" s="73" t="s">
        <v>831</v>
      </c>
      <c r="D78" s="87" t="s">
        <v>832</v>
      </c>
      <c r="E78" s="73" t="s">
        <v>833</v>
      </c>
      <c r="F78" s="73" t="s">
        <v>834</v>
      </c>
      <c r="G78" s="73" t="s">
        <v>835</v>
      </c>
      <c r="H78" s="73" t="s">
        <v>836</v>
      </c>
    </row>
    <row r="79" spans="1:8" s="72" customFormat="1" ht="12.75">
      <c r="A79" s="71" t="s">
        <v>837</v>
      </c>
      <c r="B79" s="71" t="s">
        <v>838</v>
      </c>
      <c r="C79" s="71" t="s">
        <v>839</v>
      </c>
      <c r="D79" s="86" t="s">
        <v>840</v>
      </c>
      <c r="E79" s="71" t="s">
        <v>841</v>
      </c>
      <c r="F79" s="71" t="s">
        <v>842</v>
      </c>
      <c r="G79" s="71" t="s">
        <v>843</v>
      </c>
      <c r="H79" s="71" t="s">
        <v>844</v>
      </c>
    </row>
    <row r="80" spans="1:8" s="72" customFormat="1" ht="12.75">
      <c r="A80" s="71" t="s">
        <v>845</v>
      </c>
      <c r="B80" s="71"/>
      <c r="C80" s="71" t="s">
        <v>846</v>
      </c>
      <c r="D80" s="86" t="s">
        <v>847</v>
      </c>
      <c r="E80" s="71"/>
      <c r="F80" s="71"/>
      <c r="G80" s="71"/>
      <c r="H80" s="71"/>
    </row>
    <row r="81" spans="1:8">
      <c r="A81" s="73" t="s">
        <v>848</v>
      </c>
      <c r="B81" s="73" t="s">
        <v>849</v>
      </c>
      <c r="C81" s="73" t="s">
        <v>850</v>
      </c>
      <c r="D81" s="87" t="s">
        <v>851</v>
      </c>
      <c r="E81" s="73" t="s">
        <v>852</v>
      </c>
      <c r="F81" s="74" t="s">
        <v>853</v>
      </c>
      <c r="G81" s="73" t="s">
        <v>854</v>
      </c>
      <c r="H81" s="75" t="s">
        <v>855</v>
      </c>
    </row>
    <row r="82" spans="1:8" s="72" customFormat="1" ht="12.75">
      <c r="A82" s="71" t="s">
        <v>856</v>
      </c>
      <c r="B82" s="71" t="s">
        <v>857</v>
      </c>
      <c r="C82" s="71" t="s">
        <v>858</v>
      </c>
      <c r="D82" s="86" t="s">
        <v>859</v>
      </c>
      <c r="E82" s="71" t="s">
        <v>860</v>
      </c>
      <c r="F82" s="71" t="s">
        <v>861</v>
      </c>
      <c r="G82" s="71" t="s">
        <v>862</v>
      </c>
      <c r="H82" s="71" t="s">
        <v>863</v>
      </c>
    </row>
    <row r="83" spans="1:8" s="72" customFormat="1" ht="12.75">
      <c r="A83" s="71"/>
      <c r="B83" s="71"/>
      <c r="C83" s="71" t="s">
        <v>864</v>
      </c>
      <c r="D83" s="86" t="s">
        <v>865</v>
      </c>
      <c r="E83" s="71"/>
      <c r="F83" s="71" t="s">
        <v>866</v>
      </c>
      <c r="G83" s="71"/>
      <c r="H83" s="71" t="s">
        <v>867</v>
      </c>
    </row>
    <row r="84" spans="1:8">
      <c r="A84" s="73" t="s">
        <v>868</v>
      </c>
      <c r="B84" s="73" t="s">
        <v>869</v>
      </c>
      <c r="C84" s="73" t="s">
        <v>870</v>
      </c>
      <c r="D84" s="87" t="s">
        <v>871</v>
      </c>
      <c r="E84" s="73" t="s">
        <v>872</v>
      </c>
      <c r="F84" s="73" t="s">
        <v>873</v>
      </c>
      <c r="G84" s="74" t="s">
        <v>874</v>
      </c>
      <c r="H84" s="73" t="s">
        <v>875</v>
      </c>
    </row>
    <row r="85" spans="1:8" s="72" customFormat="1" ht="12.75">
      <c r="A85" s="71" t="s">
        <v>876</v>
      </c>
      <c r="B85" s="71" t="s">
        <v>877</v>
      </c>
      <c r="C85" s="71" t="s">
        <v>878</v>
      </c>
      <c r="D85" s="86" t="s">
        <v>879</v>
      </c>
      <c r="E85" s="71" t="s">
        <v>880</v>
      </c>
      <c r="F85" s="71" t="s">
        <v>881</v>
      </c>
      <c r="G85" s="71" t="s">
        <v>882</v>
      </c>
      <c r="H85" s="71" t="s">
        <v>883</v>
      </c>
    </row>
    <row r="86" spans="1:8" s="72" customFormat="1" ht="12.75">
      <c r="A86" s="71" t="s">
        <v>884</v>
      </c>
      <c r="B86" s="71" t="s">
        <v>885</v>
      </c>
      <c r="C86" s="71"/>
      <c r="D86" s="86" t="s">
        <v>886</v>
      </c>
      <c r="E86" s="71" t="s">
        <v>887</v>
      </c>
      <c r="F86" s="71"/>
      <c r="G86" s="71"/>
      <c r="H86" s="71" t="s">
        <v>888</v>
      </c>
    </row>
    <row r="87" spans="1:8">
      <c r="A87" s="73" t="s">
        <v>889</v>
      </c>
      <c r="B87" s="73" t="s">
        <v>890</v>
      </c>
      <c r="C87" s="73" t="s">
        <v>891</v>
      </c>
      <c r="D87" s="87" t="s">
        <v>892</v>
      </c>
      <c r="E87" s="73" t="s">
        <v>893</v>
      </c>
      <c r="F87" s="73" t="s">
        <v>894</v>
      </c>
      <c r="G87" s="73" t="s">
        <v>895</v>
      </c>
      <c r="H87" s="73" t="s">
        <v>896</v>
      </c>
    </row>
    <row r="88" spans="1:8" s="72" customFormat="1" ht="18.75" customHeight="1">
      <c r="A88" s="71" t="s">
        <v>897</v>
      </c>
      <c r="B88" s="71" t="s">
        <v>898</v>
      </c>
      <c r="C88" s="71" t="s">
        <v>899</v>
      </c>
      <c r="D88" s="86" t="s">
        <v>900</v>
      </c>
      <c r="E88" s="71" t="s">
        <v>901</v>
      </c>
      <c r="F88" s="71" t="s">
        <v>902</v>
      </c>
      <c r="G88" s="71" t="s">
        <v>903</v>
      </c>
      <c r="H88" s="71" t="s">
        <v>904</v>
      </c>
    </row>
    <row r="89" spans="1:8" s="72" customFormat="1" ht="12.75">
      <c r="A89" s="71"/>
      <c r="B89" s="71"/>
      <c r="C89" s="71" t="s">
        <v>905</v>
      </c>
      <c r="D89" s="86" t="s">
        <v>906</v>
      </c>
      <c r="E89" s="71" t="s">
        <v>907</v>
      </c>
      <c r="F89" s="71"/>
      <c r="G89" s="71"/>
      <c r="H89" s="71" t="s">
        <v>908</v>
      </c>
    </row>
    <row r="90" spans="1:8">
      <c r="A90" s="73" t="s">
        <v>909</v>
      </c>
      <c r="B90" s="73" t="s">
        <v>910</v>
      </c>
      <c r="C90" s="73" t="s">
        <v>911</v>
      </c>
      <c r="D90" s="87" t="s">
        <v>912</v>
      </c>
      <c r="E90" s="73" t="s">
        <v>913</v>
      </c>
      <c r="F90" s="73" t="s">
        <v>914</v>
      </c>
      <c r="G90" s="73" t="s">
        <v>915</v>
      </c>
      <c r="H90" s="73" t="s">
        <v>916</v>
      </c>
    </row>
    <row r="91" spans="1:8" s="72" customFormat="1" ht="12.75">
      <c r="A91" s="71" t="s">
        <v>917</v>
      </c>
      <c r="B91" s="71" t="s">
        <v>918</v>
      </c>
      <c r="C91" s="71" t="s">
        <v>919</v>
      </c>
      <c r="D91" s="86" t="s">
        <v>920</v>
      </c>
      <c r="E91" s="71" t="s">
        <v>921</v>
      </c>
      <c r="F91" s="71" t="s">
        <v>922</v>
      </c>
      <c r="G91" s="71" t="s">
        <v>923</v>
      </c>
      <c r="H91" s="71" t="s">
        <v>924</v>
      </c>
    </row>
    <row r="92" spans="1:8" s="72" customFormat="1" ht="12.75">
      <c r="A92" s="71" t="s">
        <v>925</v>
      </c>
      <c r="B92" s="71" t="s">
        <v>926</v>
      </c>
      <c r="C92" s="71" t="s">
        <v>927</v>
      </c>
      <c r="D92" s="86" t="s">
        <v>928</v>
      </c>
      <c r="E92" s="71"/>
      <c r="F92" s="71" t="s">
        <v>929</v>
      </c>
      <c r="G92" s="71"/>
      <c r="H92" s="71"/>
    </row>
    <row r="93" spans="1:8">
      <c r="A93" s="73" t="s">
        <v>930</v>
      </c>
      <c r="B93" s="73" t="s">
        <v>931</v>
      </c>
      <c r="C93" s="73" t="s">
        <v>932</v>
      </c>
      <c r="D93" s="87" t="s">
        <v>933</v>
      </c>
      <c r="E93" s="73" t="s">
        <v>934</v>
      </c>
      <c r="F93" s="73" t="s">
        <v>935</v>
      </c>
      <c r="G93" s="73" t="s">
        <v>936</v>
      </c>
      <c r="H93" s="73" t="s">
        <v>170</v>
      </c>
    </row>
    <row r="94" spans="1:8" s="72" customFormat="1" ht="12.75">
      <c r="A94" s="71" t="s">
        <v>937</v>
      </c>
      <c r="B94" s="71" t="s">
        <v>938</v>
      </c>
      <c r="C94" s="71" t="s">
        <v>939</v>
      </c>
      <c r="D94" s="86" t="s">
        <v>940</v>
      </c>
      <c r="E94" s="71" t="s">
        <v>941</v>
      </c>
      <c r="F94" s="71" t="s">
        <v>942</v>
      </c>
      <c r="G94" s="71" t="s">
        <v>943</v>
      </c>
      <c r="H94" s="71" t="s">
        <v>944</v>
      </c>
    </row>
    <row r="95" spans="1:8" s="72" customFormat="1" ht="12.75">
      <c r="A95" s="71"/>
      <c r="B95" s="71"/>
      <c r="C95" s="71" t="s">
        <v>945</v>
      </c>
      <c r="D95" s="86" t="s">
        <v>946</v>
      </c>
      <c r="E95" s="71"/>
      <c r="F95" s="71" t="s">
        <v>947</v>
      </c>
      <c r="G95" s="71" t="s">
        <v>948</v>
      </c>
      <c r="H95" s="71" t="s">
        <v>949</v>
      </c>
    </row>
    <row r="96" spans="1:8">
      <c r="A96" s="73" t="s">
        <v>950</v>
      </c>
      <c r="B96" s="73" t="s">
        <v>951</v>
      </c>
      <c r="C96" s="73" t="s">
        <v>952</v>
      </c>
      <c r="D96" s="87" t="s">
        <v>953</v>
      </c>
      <c r="E96" s="73" t="s">
        <v>954</v>
      </c>
      <c r="F96" s="73" t="s">
        <v>955</v>
      </c>
      <c r="G96" s="73" t="s">
        <v>956</v>
      </c>
      <c r="H96" s="73" t="s">
        <v>957</v>
      </c>
    </row>
    <row r="97" spans="1:8" s="72" customFormat="1" ht="12.75">
      <c r="A97" s="71" t="s">
        <v>958</v>
      </c>
      <c r="B97" s="71" t="s">
        <v>959</v>
      </c>
      <c r="C97" s="71" t="s">
        <v>960</v>
      </c>
      <c r="D97" s="86" t="s">
        <v>961</v>
      </c>
      <c r="E97" s="71" t="s">
        <v>962</v>
      </c>
      <c r="F97" s="71" t="s">
        <v>963</v>
      </c>
      <c r="G97" s="71" t="s">
        <v>964</v>
      </c>
      <c r="H97" s="71" t="s">
        <v>965</v>
      </c>
    </row>
    <row r="98" spans="1:8" s="72" customFormat="1" ht="12.75">
      <c r="A98" s="71" t="s">
        <v>966</v>
      </c>
      <c r="B98" s="71"/>
      <c r="C98" s="71" t="s">
        <v>967</v>
      </c>
      <c r="D98" s="86" t="s">
        <v>968</v>
      </c>
      <c r="E98" s="71"/>
      <c r="F98" s="71" t="s">
        <v>969</v>
      </c>
      <c r="G98" s="71" t="s">
        <v>970</v>
      </c>
      <c r="H98" s="71">
        <v>9522618485</v>
      </c>
    </row>
    <row r="99" spans="1:8">
      <c r="A99" s="73" t="s">
        <v>971</v>
      </c>
      <c r="B99" s="73" t="s">
        <v>972</v>
      </c>
      <c r="C99" s="73" t="s">
        <v>973</v>
      </c>
      <c r="D99" s="87" t="s">
        <v>974</v>
      </c>
      <c r="E99" s="73" t="s">
        <v>975</v>
      </c>
      <c r="F99" s="73" t="s">
        <v>976</v>
      </c>
      <c r="G99" s="73" t="s">
        <v>977</v>
      </c>
      <c r="H99" s="73" t="s">
        <v>978</v>
      </c>
    </row>
    <row r="100" spans="1:8" s="72" customFormat="1" ht="12.75">
      <c r="A100" s="71" t="s">
        <v>979</v>
      </c>
      <c r="B100" s="71" t="s">
        <v>980</v>
      </c>
      <c r="C100" s="71" t="s">
        <v>981</v>
      </c>
      <c r="D100" s="86" t="s">
        <v>982</v>
      </c>
      <c r="E100" s="71" t="s">
        <v>983</v>
      </c>
      <c r="F100" s="71" t="s">
        <v>984</v>
      </c>
      <c r="G100" s="71" t="s">
        <v>985</v>
      </c>
      <c r="H100" s="71" t="s">
        <v>986</v>
      </c>
    </row>
    <row r="101" spans="1:8" s="72" customFormat="1" ht="13.5" thickBot="1">
      <c r="A101" s="76" t="s">
        <v>987</v>
      </c>
      <c r="B101" s="76"/>
      <c r="C101" s="76" t="s">
        <v>988</v>
      </c>
      <c r="D101" s="89" t="s">
        <v>989</v>
      </c>
      <c r="E101" s="76"/>
      <c r="F101" s="76"/>
      <c r="G101" s="76" t="s">
        <v>990</v>
      </c>
      <c r="H101" s="76" t="s">
        <v>991</v>
      </c>
    </row>
  </sheetData>
  <mergeCells count="2">
    <mergeCell ref="A27:H27"/>
    <mergeCell ref="A65:H65"/>
  </mergeCells>
  <hyperlinks>
    <hyperlink ref="H5" r:id="rId1"/>
    <hyperlink ref="H3" r:id="rId2"/>
    <hyperlink ref="H21" r:id="rId3"/>
    <hyperlink ref="H23" r:id="rId4"/>
    <hyperlink ref="H19" r:id="rId5"/>
    <hyperlink ref="H17" r:id="rId6"/>
    <hyperlink ref="H15" r:id="rId7"/>
    <hyperlink ref="H13" r:id="rId8"/>
    <hyperlink ref="H11" r:id="rId9"/>
    <hyperlink ref="H9" r:id="rId10"/>
    <hyperlink ref="H7" r:id="rId11"/>
    <hyperlink ref="G9" r:id="rId12"/>
    <hyperlink ref="G3" r:id="rId13"/>
    <hyperlink ref="G5" r:id="rId14"/>
    <hyperlink ref="G7" r:id="rId15"/>
    <hyperlink ref="G13" r:id="rId16"/>
    <hyperlink ref="G11" r:id="rId17"/>
    <hyperlink ref="G15" r:id="rId18"/>
    <hyperlink ref="G17" r:id="rId19"/>
    <hyperlink ref="G19" r:id="rId20"/>
    <hyperlink ref="G21" r:id="rId21"/>
    <hyperlink ref="G23" r:id="rId22"/>
    <hyperlink ref="F19" r:id="rId23"/>
    <hyperlink ref="F23" r:id="rId24"/>
    <hyperlink ref="F21" r:id="rId25"/>
    <hyperlink ref="F17" r:id="rId26"/>
    <hyperlink ref="F15" r:id="rId27"/>
    <hyperlink ref="F13" r:id="rId28"/>
    <hyperlink ref="F11" r:id="rId29"/>
    <hyperlink ref="F9" r:id="rId30"/>
    <hyperlink ref="F7" r:id="rId31"/>
    <hyperlink ref="F5" r:id="rId32"/>
    <hyperlink ref="F3" r:id="rId33"/>
    <hyperlink ref="E3" r:id="rId34"/>
    <hyperlink ref="E5" r:id="rId35"/>
    <hyperlink ref="E7" r:id="rId36"/>
    <hyperlink ref="E9" r:id="rId37"/>
    <hyperlink ref="E11" r:id="rId38"/>
    <hyperlink ref="E15" r:id="rId39"/>
    <hyperlink ref="E19" r:id="rId40"/>
    <hyperlink ref="E23" r:id="rId41"/>
    <hyperlink ref="E21" r:id="rId42"/>
    <hyperlink ref="D3" r:id="rId43"/>
    <hyperlink ref="D5" r:id="rId44"/>
    <hyperlink ref="D7" r:id="rId45"/>
    <hyperlink ref="D9" r:id="rId46"/>
    <hyperlink ref="D11" r:id="rId47"/>
    <hyperlink ref="D13" r:id="rId48"/>
    <hyperlink ref="D15" r:id="rId49"/>
    <hyperlink ref="D17" r:id="rId50"/>
    <hyperlink ref="D19" r:id="rId51"/>
    <hyperlink ref="D23" r:id="rId52"/>
    <hyperlink ref="D21" r:id="rId53"/>
    <hyperlink ref="C3" r:id="rId54"/>
    <hyperlink ref="C5" r:id="rId55"/>
    <hyperlink ref="C7" r:id="rId56"/>
    <hyperlink ref="C9" r:id="rId57"/>
    <hyperlink ref="C11" r:id="rId58"/>
    <hyperlink ref="C13" r:id="rId59"/>
    <hyperlink ref="C15" r:id="rId60"/>
    <hyperlink ref="C17" r:id="rId61"/>
    <hyperlink ref="C19" r:id="rId62"/>
    <hyperlink ref="C23" r:id="rId63"/>
    <hyperlink ref="C21" r:id="rId64"/>
    <hyperlink ref="B11" r:id="rId65"/>
    <hyperlink ref="B5" r:id="rId66"/>
    <hyperlink ref="B7" r:id="rId67"/>
    <hyperlink ref="B9" r:id="rId68"/>
    <hyperlink ref="B3" r:id="rId69"/>
    <hyperlink ref="B13" r:id="rId70"/>
    <hyperlink ref="B15" r:id="rId71"/>
    <hyperlink ref="B23" r:id="rId72"/>
    <hyperlink ref="B17" r:id="rId73"/>
    <hyperlink ref="B19" r:id="rId74"/>
    <hyperlink ref="B21" r:id="rId75"/>
    <hyperlink ref="A17" r:id="rId76"/>
    <hyperlink ref="A21" r:id="rId77"/>
    <hyperlink ref="A11" r:id="rId78"/>
    <hyperlink ref="A15" r:id="rId79"/>
    <hyperlink ref="A19" r:id="rId80"/>
    <hyperlink ref="A13" r:id="rId81"/>
    <hyperlink ref="A9" r:id="rId82"/>
    <hyperlink ref="A7" r:id="rId83"/>
    <hyperlink ref="A3" r:id="rId84"/>
    <hyperlink ref="A5" r:id="rId85"/>
    <hyperlink ref="A23" r:id="rId86"/>
    <hyperlink ref="D70" r:id="rId87"/>
    <hyperlink ref="E70" r:id="rId88"/>
    <hyperlink ref="A70" r:id="rId89"/>
    <hyperlink ref="B70" r:id="rId90"/>
    <hyperlink ref="F70" r:id="rId91"/>
    <hyperlink ref="G70" r:id="rId92"/>
    <hyperlink ref="H70" r:id="rId93"/>
    <hyperlink ref="C70" r:id="rId94"/>
    <hyperlink ref="B32" r:id="rId95"/>
    <hyperlink ref="G32" r:id="rId96"/>
    <hyperlink ref="F32" r:id="rId97"/>
    <hyperlink ref="E32" r:id="rId98"/>
    <hyperlink ref="C32" r:id="rId99"/>
    <hyperlink ref="A32" r:id="rId100"/>
    <hyperlink ref="H32" r:id="rId101"/>
    <hyperlink ref="D32" r:id="rId102" display="cemedina@comcast.net               "/>
  </hyperlinks>
  <printOptions horizontalCentered="1" verticalCentered="1"/>
  <pageMargins left="0.25" right="0.25" top="0.75" bottom="0.75" header="0.3" footer="0.3"/>
  <pageSetup scale="44" orientation="landscape" r:id="rId10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2017</vt:lpstr>
      <vt:lpstr>'Roster 2017'!Print_Area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dcterms:created xsi:type="dcterms:W3CDTF">2017-03-24T13:11:21Z</dcterms:created>
  <dcterms:modified xsi:type="dcterms:W3CDTF">2017-06-16T20:13:34Z</dcterms:modified>
  <cp:category/>
  <cp:contentStatus/>
</cp:coreProperties>
</file>