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dj\Dropbox\BMGA\2018\WNL\"/>
    </mc:Choice>
  </mc:AlternateContent>
  <xr:revisionPtr revIDLastSave="0" documentId="10_ncr:8100000_{9193B657-66ED-4A1C-9DE2-66DA95FF3DD0}" xr6:coauthVersionLast="33" xr6:coauthVersionMax="33" xr10:uidLastSave="{00000000-0000-0000-0000-000000000000}"/>
  <bookViews>
    <workbookView xWindow="0" yWindow="0" windowWidth="28800" windowHeight="12210" tabRatio="784" xr2:uid="{00000000-000D-0000-FFFF-FFFF00000000}"/>
  </bookViews>
  <sheets>
    <sheet name="Overall Standings" sheetId="1" r:id="rId1"/>
    <sheet name="Weekly Pts Breakdown" sheetId="2" r:id="rId2"/>
    <sheet name="Weekly Results" sheetId="3" r:id="rId3"/>
    <sheet name="Weekly Winners" sheetId="4" r:id="rId4"/>
    <sheet name="Ind Pts" sheetId="6" r:id="rId5"/>
    <sheet name="Roster 2018" sheetId="5" r:id="rId6"/>
  </sheets>
  <definedNames>
    <definedName name="_xlnm.Print_Area" localSheetId="5">'Roster 2018'!$A$1:$I$102</definedName>
    <definedName name="PTS">'Weekly Pts Breakdown'!$A:$R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J20" i="1"/>
  <c r="J27" i="1" l="1"/>
  <c r="J26" i="1"/>
  <c r="J24" i="1"/>
  <c r="J22" i="1"/>
  <c r="J21" i="1"/>
  <c r="J19" i="1"/>
  <c r="J15" i="1"/>
  <c r="J14" i="1"/>
  <c r="J13" i="1"/>
  <c r="J12" i="1"/>
  <c r="J10" i="1"/>
  <c r="J9" i="1"/>
  <c r="J8" i="1"/>
  <c r="J7" i="1"/>
  <c r="G27" i="1" l="1"/>
  <c r="G26" i="1"/>
  <c r="G25" i="1"/>
  <c r="G24" i="1"/>
  <c r="G22" i="1"/>
  <c r="G21" i="1"/>
  <c r="G20" i="1"/>
  <c r="G19" i="1"/>
  <c r="G13" i="1"/>
  <c r="G15" i="1"/>
  <c r="G14" i="1"/>
  <c r="G12" i="1"/>
  <c r="G9" i="1"/>
  <c r="G7" i="1"/>
  <c r="G10" i="1"/>
  <c r="G8" i="1"/>
  <c r="S112" i="6" l="1"/>
  <c r="S111" i="6"/>
  <c r="S85" i="6"/>
  <c r="S83" i="6"/>
  <c r="S106" i="6"/>
  <c r="S97" i="6"/>
  <c r="S156" i="6"/>
  <c r="S165" i="6"/>
  <c r="S17" i="6"/>
  <c r="S28" i="6"/>
  <c r="S8" i="6"/>
  <c r="S61" i="6"/>
  <c r="S108" i="6"/>
  <c r="S151" i="6"/>
  <c r="S114" i="6"/>
  <c r="S178" i="6"/>
  <c r="S146" i="6"/>
  <c r="S24" i="6"/>
  <c r="S155" i="6"/>
  <c r="S12" i="6"/>
  <c r="S142" i="6"/>
  <c r="S89" i="6"/>
  <c r="S177" i="6"/>
  <c r="S149" i="6"/>
  <c r="S129" i="6"/>
  <c r="S166" i="6"/>
  <c r="S78" i="6"/>
  <c r="S14" i="6"/>
  <c r="S132" i="6"/>
  <c r="S13" i="6"/>
  <c r="S103" i="6"/>
  <c r="S152" i="6"/>
  <c r="S69" i="6"/>
  <c r="S121" i="6"/>
  <c r="S82" i="6"/>
  <c r="S101" i="6"/>
  <c r="S26" i="6"/>
  <c r="S50" i="6"/>
  <c r="S49" i="6"/>
  <c r="S116" i="6"/>
  <c r="S145" i="6"/>
  <c r="S67" i="6"/>
  <c r="S113" i="6"/>
  <c r="S163" i="6"/>
  <c r="S147" i="6"/>
  <c r="S176" i="6"/>
  <c r="S136" i="6"/>
  <c r="S169" i="6"/>
  <c r="S55" i="6"/>
  <c r="S162" i="6"/>
  <c r="S91" i="6"/>
  <c r="S150" i="6"/>
  <c r="S25" i="6"/>
  <c r="S102" i="6"/>
  <c r="S153" i="6"/>
  <c r="S15" i="6"/>
  <c r="S21" i="6"/>
  <c r="S105" i="6"/>
  <c r="S140" i="6"/>
  <c r="S36" i="6"/>
  <c r="S33" i="6"/>
  <c r="S93" i="6"/>
  <c r="S134" i="6"/>
  <c r="S128" i="6"/>
  <c r="S76" i="6"/>
  <c r="S139" i="6"/>
  <c r="S109" i="6"/>
  <c r="S130" i="6"/>
  <c r="S125" i="6"/>
  <c r="S56" i="6"/>
  <c r="S5" i="6"/>
  <c r="S51" i="6"/>
  <c r="S6" i="6"/>
  <c r="S62" i="6"/>
  <c r="S167" i="6"/>
  <c r="S48" i="6"/>
  <c r="S104" i="6"/>
  <c r="S94" i="6"/>
  <c r="S126" i="6"/>
  <c r="S4" i="6"/>
  <c r="S47" i="6"/>
  <c r="S3" i="6"/>
  <c r="S64" i="6"/>
  <c r="S19" i="6"/>
  <c r="S18" i="6"/>
  <c r="S45" i="6"/>
  <c r="S168" i="6"/>
  <c r="S86" i="6"/>
  <c r="S144" i="6"/>
  <c r="S79" i="6"/>
  <c r="S46" i="6"/>
  <c r="S74" i="6"/>
  <c r="S77" i="6"/>
  <c r="S99" i="6"/>
  <c r="S160" i="6"/>
  <c r="S37" i="6"/>
  <c r="S120" i="6"/>
  <c r="S124" i="6"/>
  <c r="S100" i="6"/>
  <c r="S141" i="6"/>
  <c r="S158" i="6"/>
  <c r="S90" i="6"/>
  <c r="S81" i="6"/>
  <c r="S66" i="6"/>
  <c r="S23" i="6"/>
  <c r="S59" i="6"/>
  <c r="S54" i="6"/>
  <c r="S39" i="6"/>
  <c r="S175" i="6"/>
  <c r="S84" i="6"/>
  <c r="S173" i="6"/>
  <c r="S43" i="6"/>
  <c r="S92" i="6"/>
  <c r="S123" i="6"/>
  <c r="S80" i="6"/>
  <c r="S11" i="6"/>
  <c r="S171" i="6"/>
  <c r="S72" i="6"/>
  <c r="S68" i="6"/>
  <c r="S88" i="6"/>
  <c r="S27" i="6"/>
  <c r="S63" i="6"/>
  <c r="S170" i="6"/>
  <c r="S96" i="6"/>
  <c r="S119" i="6"/>
  <c r="S52" i="6"/>
  <c r="S53" i="6"/>
  <c r="S138" i="6"/>
  <c r="S75" i="6"/>
  <c r="S154" i="6"/>
  <c r="S131" i="6"/>
  <c r="S57" i="6"/>
  <c r="S133" i="6"/>
  <c r="S71" i="6"/>
  <c r="S32" i="6"/>
  <c r="S44" i="6"/>
  <c r="S172" i="6"/>
  <c r="S40" i="6"/>
  <c r="S157" i="6"/>
  <c r="S87" i="6"/>
  <c r="S58" i="6"/>
  <c r="S159" i="6"/>
  <c r="S107" i="6"/>
  <c r="S174" i="6"/>
  <c r="S35" i="6"/>
  <c r="S73" i="6"/>
  <c r="S16" i="6"/>
  <c r="S31" i="6"/>
  <c r="S22" i="6"/>
  <c r="S70" i="6"/>
  <c r="S41" i="6"/>
  <c r="S143" i="6"/>
  <c r="S10" i="6"/>
  <c r="S127" i="6"/>
  <c r="S38" i="6"/>
  <c r="S60" i="6"/>
  <c r="S135" i="6"/>
  <c r="S34" i="6"/>
  <c r="S118" i="6"/>
  <c r="S137" i="6"/>
  <c r="S117" i="6"/>
  <c r="S110" i="6"/>
  <c r="S98" i="6"/>
  <c r="S148" i="6"/>
  <c r="S122" i="6"/>
  <c r="S161" i="6"/>
  <c r="S42" i="6"/>
  <c r="S95" i="6"/>
  <c r="S164" i="6"/>
  <c r="S20" i="6"/>
  <c r="S29" i="6"/>
  <c r="S30" i="6"/>
  <c r="S7" i="6"/>
  <c r="S115" i="6"/>
  <c r="S65" i="6"/>
  <c r="S9" i="6"/>
  <c r="T7" i="6" l="1"/>
  <c r="T135" i="6"/>
  <c r="T58" i="6"/>
  <c r="T171" i="6"/>
  <c r="T77" i="6"/>
  <c r="T25" i="6"/>
  <c r="T142" i="6"/>
  <c r="T110" i="6"/>
  <c r="T73" i="6"/>
  <c r="T154" i="6"/>
  <c r="T59" i="6"/>
  <c r="T79" i="6"/>
  <c r="T164" i="6"/>
  <c r="T10" i="6"/>
  <c r="T172" i="6"/>
  <c r="T27" i="6"/>
  <c r="T23" i="6"/>
  <c r="T144" i="6"/>
  <c r="T76" i="6"/>
  <c r="T55" i="6"/>
  <c r="T69" i="6"/>
  <c r="T146" i="6"/>
  <c r="T17" i="6"/>
  <c r="T95" i="6"/>
  <c r="T143" i="6"/>
  <c r="T44" i="6"/>
  <c r="T88" i="6"/>
  <c r="T66" i="6"/>
  <c r="T86" i="6"/>
  <c r="T111" i="6"/>
  <c r="T118" i="6"/>
  <c r="T107" i="6"/>
  <c r="T53" i="6"/>
  <c r="T173" i="6"/>
  <c r="T160" i="6"/>
  <c r="T168" i="6"/>
  <c r="T126" i="6"/>
  <c r="T5" i="6"/>
  <c r="T134" i="6"/>
  <c r="T153" i="6"/>
  <c r="T136" i="6"/>
  <c r="T49" i="6"/>
  <c r="T103" i="6"/>
  <c r="T177" i="6"/>
  <c r="T114" i="6"/>
  <c r="T22" i="6"/>
  <c r="T119" i="6"/>
  <c r="T158" i="6"/>
  <c r="T33" i="6"/>
  <c r="T132" i="6"/>
  <c r="T20" i="6"/>
  <c r="T127" i="6"/>
  <c r="T40" i="6"/>
  <c r="T63" i="6"/>
  <c r="T123" i="6"/>
  <c r="T124" i="6"/>
  <c r="T117" i="6"/>
  <c r="T35" i="6"/>
  <c r="T75" i="6"/>
  <c r="T92" i="6"/>
  <c r="T120" i="6"/>
  <c r="T47" i="6"/>
  <c r="T6" i="6"/>
  <c r="T21" i="6"/>
  <c r="T145" i="6"/>
  <c r="T129" i="6"/>
  <c r="T112" i="6"/>
  <c r="T137" i="6"/>
  <c r="T174" i="6"/>
  <c r="T138" i="6"/>
  <c r="T43" i="6"/>
  <c r="T37" i="6"/>
  <c r="T4" i="6"/>
  <c r="T42" i="6"/>
  <c r="T41" i="6"/>
  <c r="T32" i="6"/>
  <c r="T68" i="6"/>
  <c r="T81" i="6"/>
  <c r="T115" i="6"/>
  <c r="T161" i="6"/>
  <c r="T34" i="6"/>
  <c r="T70" i="6"/>
  <c r="T159" i="6"/>
  <c r="T71" i="6"/>
  <c r="T52" i="6"/>
  <c r="T72" i="6"/>
  <c r="T84" i="6"/>
  <c r="T90" i="6"/>
  <c r="T99" i="6"/>
  <c r="T104" i="6"/>
  <c r="T122" i="6"/>
  <c r="T133" i="6"/>
  <c r="T175" i="6"/>
  <c r="T125" i="6"/>
  <c r="T147" i="6"/>
  <c r="T26" i="6"/>
  <c r="T108" i="6"/>
  <c r="T106" i="6"/>
  <c r="T30" i="6"/>
  <c r="T148" i="6"/>
  <c r="T60" i="6"/>
  <c r="T31" i="6"/>
  <c r="T87" i="6"/>
  <c r="T57" i="6"/>
  <c r="T96" i="6"/>
  <c r="T11" i="6"/>
  <c r="T39" i="6"/>
  <c r="T141" i="6"/>
  <c r="T74" i="6"/>
  <c r="T19" i="6"/>
  <c r="T48" i="6"/>
  <c r="T29" i="6"/>
  <c r="T98" i="6"/>
  <c r="T38" i="6"/>
  <c r="T16" i="6"/>
  <c r="T157" i="6"/>
  <c r="T131" i="6"/>
  <c r="T170" i="6"/>
  <c r="T80" i="6"/>
  <c r="T54" i="6"/>
  <c r="T100" i="6"/>
  <c r="T46" i="6"/>
  <c r="T64" i="6"/>
  <c r="T167" i="6"/>
  <c r="T109" i="6"/>
  <c r="T140" i="6"/>
  <c r="T91" i="6"/>
  <c r="T113" i="6"/>
  <c r="T82" i="6"/>
  <c r="T78" i="6"/>
  <c r="T155" i="6"/>
  <c r="T18" i="6"/>
  <c r="T130" i="6"/>
  <c r="T128" i="6"/>
  <c r="T15" i="6"/>
  <c r="T150" i="6"/>
  <c r="T169" i="6"/>
  <c r="T163" i="6"/>
  <c r="T116" i="6"/>
  <c r="T101" i="6"/>
  <c r="T152" i="6"/>
  <c r="T14" i="6"/>
  <c r="T149" i="6"/>
  <c r="T12" i="6"/>
  <c r="T178" i="6"/>
  <c r="T61" i="6"/>
  <c r="T165" i="6"/>
  <c r="T83" i="6"/>
  <c r="T9" i="6"/>
  <c r="T51" i="6"/>
  <c r="T36" i="6"/>
  <c r="T65" i="6"/>
  <c r="T8" i="6"/>
  <c r="T156" i="6"/>
  <c r="T85" i="6"/>
  <c r="T3" i="6"/>
  <c r="T56" i="6"/>
  <c r="T50" i="6"/>
  <c r="T45" i="6"/>
  <c r="T94" i="6"/>
  <c r="T62" i="6"/>
  <c r="T139" i="6"/>
  <c r="T93" i="6"/>
  <c r="T105" i="6"/>
  <c r="T102" i="6"/>
  <c r="T162" i="6"/>
  <c r="T176" i="6"/>
  <c r="T67" i="6"/>
  <c r="T121" i="6"/>
  <c r="T13" i="6"/>
  <c r="T166" i="6"/>
  <c r="T89" i="6"/>
  <c r="T24" i="6"/>
  <c r="T151" i="6"/>
  <c r="T28" i="6"/>
  <c r="T97" i="6"/>
  <c r="AM27" i="3" l="1"/>
  <c r="AM26" i="3"/>
  <c r="AM24" i="3"/>
  <c r="AM23" i="3"/>
  <c r="AM21" i="3"/>
  <c r="AM20" i="3"/>
  <c r="AM18" i="3"/>
  <c r="AM17" i="3"/>
  <c r="AM15" i="3"/>
  <c r="AM14" i="3"/>
  <c r="AM12" i="3"/>
  <c r="AM11" i="3"/>
  <c r="AM9" i="3"/>
  <c r="AM8" i="3"/>
  <c r="AM6" i="3"/>
  <c r="AM5" i="3"/>
  <c r="AV27" i="3"/>
  <c r="AV26" i="3"/>
  <c r="AV24" i="3"/>
  <c r="AV23" i="3"/>
  <c r="AV21" i="3"/>
  <c r="AV20" i="3"/>
  <c r="AV18" i="3"/>
  <c r="AV17" i="3"/>
  <c r="AV15" i="3"/>
  <c r="AV14" i="3"/>
  <c r="AV12" i="3"/>
  <c r="AV11" i="3"/>
  <c r="AV9" i="3"/>
  <c r="AV8" i="3"/>
  <c r="AV6" i="3"/>
  <c r="AV5" i="3"/>
  <c r="AS5" i="3"/>
  <c r="AS6" i="3"/>
  <c r="AS8" i="3"/>
  <c r="AS9" i="3"/>
  <c r="AS11" i="3"/>
  <c r="AS12" i="3"/>
  <c r="AS14" i="3"/>
  <c r="AS15" i="3"/>
  <c r="AS17" i="3"/>
  <c r="AS18" i="3"/>
  <c r="AS20" i="3"/>
  <c r="AS21" i="3"/>
  <c r="AS23" i="3"/>
  <c r="AS24" i="3"/>
  <c r="AS26" i="3"/>
  <c r="AS27" i="3"/>
  <c r="AP27" i="3"/>
  <c r="AP26" i="3"/>
  <c r="AP24" i="3"/>
  <c r="AP23" i="3"/>
  <c r="AP21" i="3"/>
  <c r="AP20" i="3"/>
  <c r="AP18" i="3"/>
  <c r="AP17" i="3"/>
  <c r="AP15" i="3"/>
  <c r="AP14" i="3"/>
  <c r="AP12" i="3"/>
  <c r="AP11" i="3"/>
  <c r="AP9" i="3"/>
  <c r="AP8" i="3"/>
  <c r="AP6" i="3"/>
  <c r="AP5" i="3"/>
  <c r="AJ27" i="3"/>
  <c r="AJ26" i="3"/>
  <c r="AJ24" i="3"/>
  <c r="AJ23" i="3"/>
  <c r="AJ21" i="3"/>
  <c r="AJ20" i="3"/>
  <c r="AJ18" i="3"/>
  <c r="AJ17" i="3"/>
  <c r="AJ15" i="3"/>
  <c r="AJ14" i="3"/>
  <c r="AJ12" i="3"/>
  <c r="AJ11" i="3"/>
  <c r="AJ9" i="3"/>
  <c r="AJ8" i="3"/>
  <c r="AJ6" i="3"/>
  <c r="AJ5" i="3"/>
  <c r="AG27" i="3"/>
  <c r="AG26" i="3"/>
  <c r="AG24" i="3"/>
  <c r="AG23" i="3"/>
  <c r="AG21" i="3"/>
  <c r="AG20" i="3"/>
  <c r="AG18" i="3"/>
  <c r="AG17" i="3"/>
  <c r="AG15" i="3"/>
  <c r="AG14" i="3"/>
  <c r="AG11" i="3"/>
  <c r="AG12" i="3"/>
  <c r="AG9" i="3"/>
  <c r="AG8" i="3"/>
  <c r="AG6" i="3"/>
  <c r="AG5" i="3"/>
  <c r="AA27" i="3"/>
  <c r="AA26" i="3"/>
  <c r="AA24" i="3"/>
  <c r="AA23" i="3"/>
  <c r="AA21" i="3"/>
  <c r="AA20" i="3"/>
  <c r="AA18" i="3"/>
  <c r="AA17" i="3"/>
  <c r="AA15" i="3"/>
  <c r="AA14" i="3"/>
  <c r="AA12" i="3"/>
  <c r="AA11" i="3"/>
  <c r="AA9" i="3"/>
  <c r="AA8" i="3"/>
  <c r="AA6" i="3"/>
  <c r="AA5" i="3"/>
  <c r="W27" i="3"/>
  <c r="W26" i="3"/>
  <c r="W24" i="3"/>
  <c r="W23" i="3"/>
  <c r="W21" i="3"/>
  <c r="W20" i="3"/>
  <c r="W18" i="3"/>
  <c r="W17" i="3"/>
  <c r="W15" i="3"/>
  <c r="W14" i="3"/>
  <c r="W12" i="3"/>
  <c r="W11" i="3"/>
  <c r="W9" i="3"/>
  <c r="W8" i="3"/>
  <c r="W6" i="3"/>
  <c r="W5" i="3"/>
  <c r="T27" i="3"/>
  <c r="T26" i="3"/>
  <c r="T24" i="3"/>
  <c r="T23" i="3"/>
  <c r="T21" i="3"/>
  <c r="T20" i="3"/>
  <c r="T18" i="3"/>
  <c r="T17" i="3"/>
  <c r="T15" i="3"/>
  <c r="T14" i="3"/>
  <c r="T12" i="3"/>
  <c r="T11" i="3"/>
  <c r="T9" i="3"/>
  <c r="T8" i="3"/>
  <c r="T6" i="3"/>
  <c r="T5" i="3"/>
  <c r="N27" i="3"/>
  <c r="N26" i="3"/>
  <c r="N24" i="3"/>
  <c r="N23" i="3"/>
  <c r="N21" i="3"/>
  <c r="N20" i="3"/>
  <c r="N18" i="3"/>
  <c r="N17" i="3"/>
  <c r="N15" i="3"/>
  <c r="N14" i="3"/>
  <c r="N12" i="3"/>
  <c r="N11" i="3"/>
  <c r="N9" i="3"/>
  <c r="N8" i="3"/>
  <c r="N6" i="3"/>
  <c r="N5" i="3"/>
  <c r="K27" i="3"/>
  <c r="K26" i="3"/>
  <c r="K24" i="3"/>
  <c r="K23" i="3"/>
  <c r="K21" i="3"/>
  <c r="K20" i="3"/>
  <c r="K18" i="3"/>
  <c r="K17" i="3"/>
  <c r="K15" i="3"/>
  <c r="K14" i="3"/>
  <c r="K12" i="3"/>
  <c r="K11" i="3"/>
  <c r="K9" i="3"/>
  <c r="K8" i="3"/>
  <c r="K6" i="3"/>
  <c r="K5" i="3"/>
  <c r="B27" i="3"/>
  <c r="B26" i="3"/>
  <c r="B24" i="3"/>
  <c r="B23" i="3"/>
  <c r="B21" i="3"/>
  <c r="B20" i="3"/>
  <c r="B18" i="3"/>
  <c r="B17" i="3"/>
  <c r="B15" i="3"/>
  <c r="B14" i="3"/>
  <c r="B12" i="3"/>
  <c r="B11" i="3"/>
  <c r="B9" i="3"/>
  <c r="B8" i="3"/>
  <c r="B6" i="3"/>
  <c r="B5" i="3"/>
  <c r="E27" i="3"/>
  <c r="E26" i="3"/>
  <c r="E24" i="3"/>
  <c r="E23" i="3"/>
  <c r="E21" i="3"/>
  <c r="E20" i="3"/>
  <c r="E18" i="3"/>
  <c r="E17" i="3"/>
  <c r="E15" i="3"/>
  <c r="E14" i="3"/>
  <c r="E12" i="3"/>
  <c r="E11" i="3"/>
  <c r="E9" i="3"/>
  <c r="E8" i="3"/>
  <c r="E6" i="3"/>
  <c r="E5" i="3"/>
  <c r="B27" i="1" l="1"/>
  <c r="K27" i="1" s="1"/>
  <c r="B25" i="1"/>
  <c r="K25" i="1" s="1"/>
  <c r="B26" i="1"/>
  <c r="K26" i="1" s="1"/>
  <c r="B24" i="1"/>
  <c r="B20" i="1"/>
  <c r="K20" i="1" s="1"/>
  <c r="B21" i="1"/>
  <c r="K21" i="1" s="1"/>
  <c r="B19" i="1"/>
  <c r="B22" i="1"/>
  <c r="K22" i="1" s="1"/>
  <c r="B13" i="1"/>
  <c r="K13" i="1" s="1"/>
  <c r="B14" i="1"/>
  <c r="K14" i="1" s="1"/>
  <c r="B15" i="1"/>
  <c r="K15" i="1" s="1"/>
  <c r="B12" i="1"/>
  <c r="B10" i="1"/>
  <c r="K10" i="1" s="1"/>
  <c r="B7" i="1"/>
  <c r="B8" i="1"/>
  <c r="B9" i="1"/>
  <c r="K9" i="1" s="1"/>
  <c r="H5" i="3"/>
  <c r="H6" i="3"/>
  <c r="AD27" i="3"/>
  <c r="AD26" i="3"/>
  <c r="AD24" i="3"/>
  <c r="AD23" i="3"/>
  <c r="AD21" i="3"/>
  <c r="AD20" i="3"/>
  <c r="AD18" i="3"/>
  <c r="AD17" i="3"/>
  <c r="AD15" i="3"/>
  <c r="AD14" i="3"/>
  <c r="AD12" i="3"/>
  <c r="AD11" i="3"/>
  <c r="AD9" i="3"/>
  <c r="AD8" i="3"/>
  <c r="AD6" i="3"/>
  <c r="Q27" i="3"/>
  <c r="Q26" i="3"/>
  <c r="Q24" i="3"/>
  <c r="Q23" i="3"/>
  <c r="Q21" i="3"/>
  <c r="Q20" i="3"/>
  <c r="Q18" i="3"/>
  <c r="Q17" i="3"/>
  <c r="Q15" i="3"/>
  <c r="Q14" i="3"/>
  <c r="Q12" i="3"/>
  <c r="Q11" i="3"/>
  <c r="Q9" i="3"/>
  <c r="Q8" i="3"/>
  <c r="Q6" i="3"/>
  <c r="H27" i="3"/>
  <c r="H26" i="3"/>
  <c r="H24" i="3"/>
  <c r="H23" i="3"/>
  <c r="H21" i="3"/>
  <c r="H20" i="3"/>
  <c r="H18" i="3"/>
  <c r="H17" i="3"/>
  <c r="H15" i="3"/>
  <c r="H14" i="3"/>
  <c r="H12" i="3"/>
  <c r="H11" i="3"/>
  <c r="H9" i="3"/>
  <c r="H8" i="3"/>
  <c r="AD5" i="3"/>
  <c r="Q5" i="3"/>
  <c r="K7" i="1" l="1"/>
  <c r="C9" i="1"/>
  <c r="C10" i="1"/>
  <c r="C8" i="1"/>
  <c r="C7" i="1"/>
  <c r="K19" i="1"/>
  <c r="C22" i="1"/>
  <c r="C20" i="1"/>
  <c r="C21" i="1"/>
  <c r="C19" i="1"/>
  <c r="K24" i="1"/>
  <c r="C26" i="1"/>
  <c r="C27" i="1"/>
  <c r="C25" i="1"/>
  <c r="C24" i="1"/>
  <c r="K8" i="1"/>
  <c r="K12" i="1"/>
  <c r="C15" i="1"/>
  <c r="C12" i="1"/>
  <c r="C14" i="1"/>
  <c r="C13" i="1"/>
</calcChain>
</file>

<file path=xl/sharedStrings.xml><?xml version="1.0" encoding="utf-8"?>
<sst xmlns="http://schemas.openxmlformats.org/spreadsheetml/2006/main" count="1411" uniqueCount="948">
  <si>
    <t>WNL Standings - 2018</t>
  </si>
  <si>
    <t>Bassett Creek Conference</t>
  </si>
  <si>
    <t>BCC North</t>
  </si>
  <si>
    <t>Points</t>
  </si>
  <si>
    <t>W</t>
  </si>
  <si>
    <t>L</t>
  </si>
  <si>
    <t>T</t>
  </si>
  <si>
    <t>PCT</t>
  </si>
  <si>
    <t>DIV</t>
  </si>
  <si>
    <t>CONF</t>
  </si>
  <si>
    <t>PA</t>
  </si>
  <si>
    <t>DIFF</t>
  </si>
  <si>
    <t>STRK</t>
  </si>
  <si>
    <t>Fairway 2 Heaven (2)</t>
  </si>
  <si>
    <t>I Like Big Putts (10)</t>
  </si>
  <si>
    <t>Last Call (5)</t>
  </si>
  <si>
    <t>BCC South</t>
  </si>
  <si>
    <t>CTB (1)</t>
  </si>
  <si>
    <t>Bald Man Brewing Co. (15)</t>
  </si>
  <si>
    <t>Golden Valley Conference</t>
  </si>
  <si>
    <t>GVC East</t>
  </si>
  <si>
    <t>Range Balls (12)</t>
  </si>
  <si>
    <t>WTF (9)</t>
  </si>
  <si>
    <t>Zed Heads (8)</t>
  </si>
  <si>
    <t>GVC West</t>
  </si>
  <si>
    <t>Team Hack Attack (3)</t>
  </si>
  <si>
    <t>Putt 4 Dough (13)</t>
  </si>
  <si>
    <r>
      <t>Z: </t>
    </r>
    <r>
      <rPr>
        <b/>
        <sz val="8"/>
        <color rgb="FFA5A6A7"/>
        <rFont val="Inherit"/>
      </rPr>
      <t>Clinched Division</t>
    </r>
  </si>
  <si>
    <r>
      <t>Y: </t>
    </r>
    <r>
      <rPr>
        <b/>
        <sz val="8"/>
        <color rgb="FFA5A6A7"/>
        <rFont val="Inherit"/>
      </rPr>
      <t>Clinched Wild Card</t>
    </r>
  </si>
  <si>
    <r>
      <t>*: </t>
    </r>
    <r>
      <rPr>
        <b/>
        <sz val="8"/>
        <color rgb="FFA5A6A7"/>
        <rFont val="Inherit"/>
      </rPr>
      <t>Clinched Division and Bye</t>
    </r>
  </si>
  <si>
    <t>Instructions for Jordan:</t>
  </si>
  <si>
    <t>Enter scores in system</t>
  </si>
  <si>
    <t>Copy weekly scores in "Weekly Pts Breakdown"</t>
  </si>
  <si>
    <t>Scores will auto feed to "Overall Standings" and "Weekly Results"</t>
  </si>
  <si>
    <t>Double check matchups</t>
  </si>
  <si>
    <t>Manually update W, L, T, PCT, DIV, CON, PA</t>
  </si>
  <si>
    <t>Sort each Div in "Overall Standings" based on Points</t>
  </si>
  <si>
    <t>Team #: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</si>
  <si>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</si>
  <si>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</si>
  <si>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</si>
  <si>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</si>
  <si>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</si>
  <si>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</si>
  <si>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</si>
  <si>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</si>
  <si>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</si>
  <si>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</si>
  <si>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</si>
  <si>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</si>
  <si>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</si>
  <si>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</si>
  <si>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</si>
  <si>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</si>
  <si>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Total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</si>
  <si>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</si>
  <si>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</si>
  <si>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</si>
  <si>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</si>
  <si>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</si>
  <si>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</si>
  <si>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</si>
  <si>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</si>
  <si>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</si>
  <si>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</si>
  <si>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</si>
  <si>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</si>
  <si>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</si>
  <si>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</si>
  <si>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</si>
  <si>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Division</t>
  </si>
  <si>
    <t>Y Play</t>
  </si>
  <si>
    <t>X Play</t>
  </si>
  <si>
    <t>Conf</t>
  </si>
  <si>
    <t>WNL Weekly Winners</t>
  </si>
  <si>
    <t xml:space="preserve">Week 1 </t>
  </si>
  <si>
    <t>Individual Low Net (Odd Weeks)</t>
  </si>
  <si>
    <t>1st-$35</t>
  </si>
  <si>
    <t>2nd-$20</t>
  </si>
  <si>
    <t>3rd-$15</t>
  </si>
  <si>
    <t>2-Man Low Net (Even Weeks)</t>
  </si>
  <si>
    <t>Individual Low Gross</t>
  </si>
  <si>
    <t>1st Only-$10</t>
  </si>
  <si>
    <t>Closest-to-Pin-in-Two #1</t>
  </si>
  <si>
    <t>Closest-to-Pin #4</t>
  </si>
  <si>
    <t>Closest-to-Pin #8</t>
  </si>
  <si>
    <t>Long Putt #9</t>
  </si>
  <si>
    <t>Closest-to-Pin-in-Two #11</t>
  </si>
  <si>
    <t>Closest-to-Pin #12</t>
  </si>
  <si>
    <t>Closest-to-Pin #17</t>
  </si>
  <si>
    <t>Long Putt #18</t>
  </si>
  <si>
    <t>Player Name (Team):</t>
  </si>
  <si>
    <t>Team 1</t>
  </si>
  <si>
    <t>Team 2</t>
  </si>
  <si>
    <t>Team 3</t>
  </si>
  <si>
    <t>Team 4</t>
  </si>
  <si>
    <t>Team 5</t>
  </si>
  <si>
    <t>Team 6</t>
  </si>
  <si>
    <t>Team 7</t>
  </si>
  <si>
    <t>Team 8</t>
  </si>
  <si>
    <t>Joe Wrecza</t>
  </si>
  <si>
    <t>Brad Jordan</t>
  </si>
  <si>
    <t>Matt Doherty</t>
  </si>
  <si>
    <t>Steve Broyer</t>
  </si>
  <si>
    <t>Bob Boufford</t>
  </si>
  <si>
    <t>Dave Appelbaum</t>
  </si>
  <si>
    <t>Brian Sutton</t>
  </si>
  <si>
    <t>Mike Finkelstein</t>
  </si>
  <si>
    <t>wrecza77@yahoo.com 612-868-9485</t>
  </si>
  <si>
    <t xml:space="preserve">bradeleyejordan@gmail.com 763-458-3414
</t>
  </si>
  <si>
    <t>mdoherty@brutlaw.com 612-709-6839</t>
  </si>
  <si>
    <t>stevebroyer@gmail.com 612-770-4645</t>
  </si>
  <si>
    <t>rjboufford@msn.com 612-750-8353</t>
  </si>
  <si>
    <t>phinmn@comcast.net 612-801-1004</t>
  </si>
  <si>
    <t>brian.m.sutton@gmail.com 612-618-9150</t>
  </si>
  <si>
    <t>mike@ackerberg.com 612-924-6410</t>
  </si>
  <si>
    <t>Chris Wrecza</t>
  </si>
  <si>
    <t>Kelly Gallagher</t>
  </si>
  <si>
    <t>Brent Nordstrom</t>
  </si>
  <si>
    <t>Randy Gilbertson</t>
  </si>
  <si>
    <t>Gary Ridout</t>
  </si>
  <si>
    <t>Chuck Bernardy</t>
  </si>
  <si>
    <t>Nick Gnerer</t>
  </si>
  <si>
    <t>Bob Engebretson</t>
  </si>
  <si>
    <t>chris@thebankrecruiters.com 612-875-1223</t>
  </si>
  <si>
    <t>kelly.gallagher@mac.com 612-730-2989</t>
  </si>
  <si>
    <t>brentnordstrom@earthlink.net 612-770-8838</t>
  </si>
  <si>
    <t>rgbert@yahoo.com 612-387-8414</t>
  </si>
  <si>
    <t>garyridout@comcast.net 612-619-8598</t>
  </si>
  <si>
    <t>cjbernardy@gmail.com 612.501.9622</t>
  </si>
  <si>
    <t>ngnerer@comcast.net 612-280-9489</t>
  </si>
  <si>
    <t>rengebre@brocade.com 612-710-5092</t>
  </si>
  <si>
    <t>Judd Axelson</t>
  </si>
  <si>
    <t>Eric Berg</t>
  </si>
  <si>
    <t>Dan LaManna</t>
  </si>
  <si>
    <t>Brent Wolosyn</t>
  </si>
  <si>
    <t>Michael Meyer</t>
  </si>
  <si>
    <t>Jack Langlas</t>
  </si>
  <si>
    <t>Dan Peters</t>
  </si>
  <si>
    <t>Evan Johnson</t>
  </si>
  <si>
    <t>jaxelson@comcast.net 612-636-3821</t>
  </si>
  <si>
    <t xml:space="preserve">ericberg77@yahoo.com </t>
  </si>
  <si>
    <t>lamanna31@yahoo.com 651-442-0273</t>
  </si>
  <si>
    <t>brent.wolosyn@gmail.com 612-578-6521</t>
  </si>
  <si>
    <t>michael@spearenvelope.com 952-545-7124</t>
  </si>
  <si>
    <t>j_langlas@yahoo.com 239-595-7092</t>
  </si>
  <si>
    <t>danbomn@comcast.net 612-805-5749</t>
  </si>
  <si>
    <t>ejohnson@thermetic.com 952-542-9355</t>
  </si>
  <si>
    <t>Ross Johnson</t>
  </si>
  <si>
    <t>Craig Popp</t>
  </si>
  <si>
    <t>Kevin Monogue</t>
  </si>
  <si>
    <t>Eric Sorensen</t>
  </si>
  <si>
    <t>Noel Jacobson</t>
  </si>
  <si>
    <t>Jon Gaasedelen</t>
  </si>
  <si>
    <t>Yury Millman</t>
  </si>
  <si>
    <t>Jim Hegedus</t>
  </si>
  <si>
    <t>rossjohn11@hotmail.com 651-334-3398</t>
  </si>
  <si>
    <t>craig.popp@rbc.com 612-703-5243</t>
  </si>
  <si>
    <t>kevin.monogue@gmail.com 763-232-9247</t>
  </si>
  <si>
    <t>ezsorensen@yahoo.com 612-501-4941</t>
  </si>
  <si>
    <t>njacobson@dallasgrp.com 763591-1270</t>
  </si>
  <si>
    <t>gaase001@yahoo.com 952-925-9581</t>
  </si>
  <si>
    <t>ymillman@yahoo.com 763-593-5432</t>
  </si>
  <si>
    <t>jhegedus@unlimited-usa.com 7637465150</t>
  </si>
  <si>
    <t>Wayne Nau</t>
  </si>
  <si>
    <t>Matt Krasen</t>
  </si>
  <si>
    <t>Dave Supalla</t>
  </si>
  <si>
    <t>Reid Larson</t>
  </si>
  <si>
    <t>Paul Gerber</t>
  </si>
  <si>
    <t>Stan Hop</t>
  </si>
  <si>
    <t>Darrin Allen</t>
  </si>
  <si>
    <t>Randy Zejdlik</t>
  </si>
  <si>
    <t>waynenau05@msn.com 763-772-4754</t>
  </si>
  <si>
    <t>mattkrasen@hotmail.com 651-894-2885</t>
  </si>
  <si>
    <t>dwsupalla@gmail.com 612-670-2863</t>
  </si>
  <si>
    <t>reid-larson@cargill.com</t>
  </si>
  <si>
    <t>paulgerber12345@gmail.com 612-990-0303</t>
  </si>
  <si>
    <t>stanhop33@msn.com 763-772-4447</t>
  </si>
  <si>
    <t>darintallen@hotmail.com 612-810-4395</t>
  </si>
  <si>
    <t>randyzed@usfamily.net 612-296-9689</t>
  </si>
  <si>
    <t>Joel Longo</t>
  </si>
  <si>
    <t>Nick Hendrickson</t>
  </si>
  <si>
    <t>Curtis Tetzlaff</t>
  </si>
  <si>
    <t>Ryan Foudray</t>
  </si>
  <si>
    <t>Perry Jacobson</t>
  </si>
  <si>
    <t>Steve Couture</t>
  </si>
  <si>
    <t>Derek Schmale</t>
  </si>
  <si>
    <t>Rick Verlo</t>
  </si>
  <si>
    <t>jpl876@yahoo.com 952-303-3123</t>
  </si>
  <si>
    <t>hendy107@gmail.com 612-803-2858</t>
  </si>
  <si>
    <t xml:space="preserve">curt.tetzlaff@gmail.com </t>
  </si>
  <si>
    <t>ryanfoudray@rxlandscape.com 612-369-1660</t>
  </si>
  <si>
    <t>612-867-0079</t>
  </si>
  <si>
    <t>ecouture80@comcast.net 763-443-6362</t>
  </si>
  <si>
    <t>derekschmale@hotmail.com 319-541-5430</t>
  </si>
  <si>
    <t>rverloimag@aol.com 612-750-7743</t>
  </si>
  <si>
    <t>Alec Johnson</t>
  </si>
  <si>
    <t>Nick Schultz</t>
  </si>
  <si>
    <t>Justin Waters</t>
  </si>
  <si>
    <t>Scott Edstrom</t>
  </si>
  <si>
    <t>Steven Haik</t>
  </si>
  <si>
    <t>Steve Shellenbaum</t>
  </si>
  <si>
    <t>Jameson Shiek</t>
  </si>
  <si>
    <t>Rob Bialon</t>
  </si>
  <si>
    <t>alecjohnson@gmail.com 952-200-0754</t>
  </si>
  <si>
    <t>nschultz23@gmail.com 612-964-4289</t>
  </si>
  <si>
    <t>justinw@ibdmn.com 612-363-4420</t>
  </si>
  <si>
    <t>scottedstrom@yahoo.com 408-242-7135</t>
  </si>
  <si>
    <t>steve.haik@bsci.com 612-522-7901</t>
  </si>
  <si>
    <t>ssshell1@aol.com 952-472-7939</t>
  </si>
  <si>
    <t>jshiek@shiekstax.com 612-232-4175</t>
  </si>
  <si>
    <t>robbialon@comcast.net 612-598-8872</t>
  </si>
  <si>
    <t>Andy Wright</t>
  </si>
  <si>
    <t>Ryan Dahl</t>
  </si>
  <si>
    <t>Ryan Pula</t>
  </si>
  <si>
    <t>Steve Snater</t>
  </si>
  <si>
    <t>Steven Houtz</t>
  </si>
  <si>
    <t>Steve Slivken</t>
  </si>
  <si>
    <t>Laurence Jocelyn</t>
  </si>
  <si>
    <t>Gerald Meior</t>
  </si>
  <si>
    <t>andy@grapevinerecruiting.com 952-856-2371</t>
  </si>
  <si>
    <t>ryandahl72@gmail.com</t>
  </si>
  <si>
    <t>ryanthomas1323@yahoo.com 952-393-4872</t>
  </si>
  <si>
    <t>steves@arcolacapital.com 612-599-6357</t>
  </si>
  <si>
    <t>steven.houtz@gmail.com 612-845-5967</t>
  </si>
  <si>
    <t>sslivken@comcast.net 763-258-1177</t>
  </si>
  <si>
    <t>umd1980@msn.com 612-963-4973</t>
  </si>
  <si>
    <t>gmeier@e-commworks.com 612-868-3676</t>
  </si>
  <si>
    <t>Dan Gregorich</t>
  </si>
  <si>
    <t>Mark Decker</t>
  </si>
  <si>
    <t>Charles Marion</t>
  </si>
  <si>
    <t>Todd Miron</t>
  </si>
  <si>
    <t>Dave Bialke</t>
  </si>
  <si>
    <t>Stephen Susich</t>
  </si>
  <si>
    <t>Michael Deede</t>
  </si>
  <si>
    <t>Scott Hartmann</t>
  </si>
  <si>
    <t>gregorid@bsci.com 763-370-2833</t>
  </si>
  <si>
    <t>mdecks@hotmail.com</t>
  </si>
  <si>
    <t xml:space="preserve">chuckmarion87@gmail.com </t>
  </si>
  <si>
    <t xml:space="preserve">todd-miron@cargill.com 612-718-3991 </t>
  </si>
  <si>
    <t>dbialke@bialkelaw.com 612-998-5516</t>
  </si>
  <si>
    <t>steve@probooksmn.com 763-525-1821</t>
  </si>
  <si>
    <t>michael.d.deede@pjc.com 612-303-6507</t>
  </si>
  <si>
    <t>scott.hartmann@writingassist.com 763-464-0400</t>
  </si>
  <si>
    <t>Tim Lipanot</t>
  </si>
  <si>
    <t>Eric Swift</t>
  </si>
  <si>
    <t>Jack Alley</t>
  </si>
  <si>
    <t>Chad Olsen</t>
  </si>
  <si>
    <t>Adam Justin</t>
  </si>
  <si>
    <t>Steven Klatt</t>
  </si>
  <si>
    <t>Rich Benson</t>
  </si>
  <si>
    <t>Thomas Bredesen</t>
  </si>
  <si>
    <t>tclipanot@gmail.com 162-267-9706</t>
  </si>
  <si>
    <t>ericswift13@gmail.com</t>
  </si>
  <si>
    <t>Jacksonalley1@gmail.com 612-816-0862</t>
  </si>
  <si>
    <t>chad@cornerstonemediagroup.com 612-220-4014</t>
  </si>
  <si>
    <t>adamjustincpa@gmail.com 952-452-2881</t>
  </si>
  <si>
    <t>sklatt@comcast.net 612-799-3405</t>
  </si>
  <si>
    <t>riches30@gmail.com 612-242-8809</t>
  </si>
  <si>
    <t>tom.bredesen@mmstwincities.com 612-325-7473</t>
  </si>
  <si>
    <t>Chuck Kugler</t>
  </si>
  <si>
    <t>Nick Ward</t>
  </si>
  <si>
    <t>Dean Penk</t>
  </si>
  <si>
    <t>Craig Wethington</t>
  </si>
  <si>
    <t>Tom Law</t>
  </si>
  <si>
    <t>Rick Bollin</t>
  </si>
  <si>
    <t>Scott Bechtold</t>
  </si>
  <si>
    <t>Steve Hartmann</t>
  </si>
  <si>
    <t>chuckhaircut@gmail.com 952-250-6041</t>
  </si>
  <si>
    <t xml:space="preserve">nickp.ward@yahoo.com </t>
  </si>
  <si>
    <t>vochio@yahoo.com 763-3778606</t>
  </si>
  <si>
    <t>dcwethington@yahoo.com 6125951397</t>
  </si>
  <si>
    <t>tmlgv@comcast.net 763-545-7214</t>
  </si>
  <si>
    <t>rick.bollin@gmail.com 952-546-6339</t>
  </si>
  <si>
    <t>slbechtold2000@yahoo.com 763-360-7971</t>
  </si>
  <si>
    <t>sh4441@gmail.com 612-325-4441</t>
  </si>
  <si>
    <t>Team 10</t>
  </si>
  <si>
    <t>Team 11</t>
  </si>
  <si>
    <t>Team 15</t>
  </si>
  <si>
    <t>Team 16</t>
  </si>
  <si>
    <t>I Like Big Putts</t>
  </si>
  <si>
    <t>Last Call</t>
  </si>
  <si>
    <t>Fairway 2 Heaven</t>
  </si>
  <si>
    <t>CTB</t>
  </si>
  <si>
    <t>Bald Man Brewing Co.</t>
  </si>
  <si>
    <t>Hoffman, Howard</t>
  </si>
  <si>
    <t>Jordan, Brad</t>
  </si>
  <si>
    <t>Haik, Steven</t>
  </si>
  <si>
    <t>Medina, Curtis</t>
  </si>
  <si>
    <t>Grove, Matt</t>
  </si>
  <si>
    <t>Scheunemann, Ted</t>
  </si>
  <si>
    <t>Sutton, Brian</t>
  </si>
  <si>
    <t>Allen, Darin</t>
  </si>
  <si>
    <t>howard.hoffman@gmail.com</t>
  </si>
  <si>
    <t>bradleyejordan@gmail.com</t>
  </si>
  <si>
    <t>steve.haik@bsci.com</t>
  </si>
  <si>
    <t>cemedina@comcast.net</t>
  </si>
  <si>
    <t>grove9021@gmail.com</t>
  </si>
  <si>
    <t>theo529@comcast.net</t>
  </si>
  <si>
    <t>brian.m.sutton@gmail.com</t>
  </si>
  <si>
    <t>darintallen@hotmail.com</t>
  </si>
  <si>
    <t>Clark, Jason</t>
  </si>
  <si>
    <t>Binenstock, Steve</t>
  </si>
  <si>
    <t>Bialke, Dave</t>
  </si>
  <si>
    <t>Bollin, Rick</t>
  </si>
  <si>
    <t>Gregorich, Dan</t>
  </si>
  <si>
    <t>Crandell, Todd</t>
  </si>
  <si>
    <t>Berg, Eric</t>
  </si>
  <si>
    <t>Beitlich, Brian</t>
  </si>
  <si>
    <t>clarkm33@gmail.com</t>
  </si>
  <si>
    <t>comp.appraisal@gmail.com</t>
  </si>
  <si>
    <t>dbialke@bialkelaw.com</t>
  </si>
  <si>
    <t>rick.bollin@gmail.com</t>
  </si>
  <si>
    <t>gregorid@bsci.com</t>
  </si>
  <si>
    <t>ericberg77@yahoo.com</t>
  </si>
  <si>
    <t>bbeitlich@hotmail.com</t>
  </si>
  <si>
    <t>Gustafson, Dan</t>
  </si>
  <si>
    <t>Bloom, Josh</t>
  </si>
  <si>
    <t>Jacobson, Noel</t>
  </si>
  <si>
    <t>Brower, Richard</t>
  </si>
  <si>
    <t>Grove, Don</t>
  </si>
  <si>
    <t>Gillis, Jeff</t>
  </si>
  <si>
    <t>Gnerer, Nick</t>
  </si>
  <si>
    <t>Benson, Richard</t>
  </si>
  <si>
    <t>danieldgustafson@gmail.com</t>
  </si>
  <si>
    <t>josh@bloomcommercial.com</t>
  </si>
  <si>
    <t>njjacobson2@gmail.com</t>
  </si>
  <si>
    <t>rich4932107@juno.com</t>
  </si>
  <si>
    <t>dgrove9021@gmail.com</t>
  </si>
  <si>
    <t>jeffrey.gillis@comcast.net</t>
  </si>
  <si>
    <t>ngnerer@comcast.net</t>
  </si>
  <si>
    <t>riches30@gmail.com</t>
  </si>
  <si>
    <t>Doughty, Jesse</t>
  </si>
  <si>
    <t>Jacobson, Perry</t>
  </si>
  <si>
    <t>Diedrich, Doug</t>
  </si>
  <si>
    <t>Johnson, Ross</t>
  </si>
  <si>
    <t>Jacobs, Daniel</t>
  </si>
  <si>
    <t>Hallfin, Steve</t>
  </si>
  <si>
    <t>Deede, Mike</t>
  </si>
  <si>
    <t>roger.hamm@comcast.net</t>
  </si>
  <si>
    <t>jdoughty21@hotmail.com</t>
  </si>
  <si>
    <t>paj.jacobson@gmail.com</t>
  </si>
  <si>
    <t>1ddrich@gmail.com</t>
  </si>
  <si>
    <t>rossjohn11@hotmail.com</t>
  </si>
  <si>
    <t>dannyboyjake@hotmail.com</t>
  </si>
  <si>
    <t>baseballslp@gmail.com</t>
  </si>
  <si>
    <t>sixdeeds@aol.com</t>
  </si>
  <si>
    <t>Hendrikson, Nick</t>
  </si>
  <si>
    <t>Larson, Greg</t>
  </si>
  <si>
    <t>Eames, Ward</t>
  </si>
  <si>
    <t>Kugler, Lloyd "Chuck"</t>
  </si>
  <si>
    <t>Klein, Dan</t>
  </si>
  <si>
    <t>Hartmann, Steve</t>
  </si>
  <si>
    <t>hendy107@gmail.com</t>
  </si>
  <si>
    <t>greglarsonmn@yahoo.com</t>
  </si>
  <si>
    <t>weames@ntccorporate.com</t>
  </si>
  <si>
    <t>chuckhaircut@gmail.com</t>
  </si>
  <si>
    <t>danklein876@gmail.com</t>
  </si>
  <si>
    <t>sh4441@gmail.com</t>
  </si>
  <si>
    <t>May, Gavin</t>
  </si>
  <si>
    <t>Meyer, Michael</t>
  </si>
  <si>
    <t>Husnik, Jim</t>
  </si>
  <si>
    <t>Latham, Steve</t>
  </si>
  <si>
    <t>Lang, Doug</t>
  </si>
  <si>
    <t>Jocelyn, Larry</t>
  </si>
  <si>
    <t>gavinmay@leader1.com</t>
  </si>
  <si>
    <t>michael@spearenvelope.com</t>
  </si>
  <si>
    <t>J.Husnik@comcast.net</t>
  </si>
  <si>
    <t>splatham@gmail.com</t>
  </si>
  <si>
    <t>douglang315@yahoo.com</t>
  </si>
  <si>
    <t>Riedel, Aaron</t>
  </si>
  <si>
    <t>Reykdal, Neal</t>
  </si>
  <si>
    <t>Olson, Dan</t>
  </si>
  <si>
    <t>Lange, Mark</t>
  </si>
  <si>
    <t>Longo, Joel</t>
  </si>
  <si>
    <t>Kraus, Mark</t>
  </si>
  <si>
    <t>Meier, Gerald</t>
  </si>
  <si>
    <t>aaron.riedel@gmail.com</t>
  </si>
  <si>
    <t>neal.reykdal@gmail.com</t>
  </si>
  <si>
    <t>dgolson999@gmail.com</t>
  </si>
  <si>
    <t>marklange55443@comcast.net</t>
  </si>
  <si>
    <t>jpl876@yahoo.com</t>
  </si>
  <si>
    <t>markckraus@gmail.com</t>
  </si>
  <si>
    <t>gmeier@E-Commworks.com</t>
  </si>
  <si>
    <t>Silberman, Sheldon</t>
  </si>
  <si>
    <t>Schultz, Nick</t>
  </si>
  <si>
    <t>Ridout, Gary</t>
  </si>
  <si>
    <t>Peterson, Ben</t>
  </si>
  <si>
    <t>mnhandball@aol.com</t>
  </si>
  <si>
    <t>nschultz23@gmail.com</t>
  </si>
  <si>
    <t>garyridout@comcast.net</t>
  </si>
  <si>
    <t>bdp6389@gmail.com</t>
  </si>
  <si>
    <t>Sifuentes, Ramiro</t>
  </si>
  <si>
    <t>Rogers, Ryan</t>
  </si>
  <si>
    <t>Roberts, Dan</t>
  </si>
  <si>
    <t>Nau, Wayne</t>
  </si>
  <si>
    <t>Wallace, Bill</t>
  </si>
  <si>
    <t>Olson, Paul</t>
  </si>
  <si>
    <t>rksifuentes@hotmail.com</t>
  </si>
  <si>
    <t>ryan.rogers@target.com</t>
  </si>
  <si>
    <t>mplsroberts@msn.com</t>
  </si>
  <si>
    <t>waynenau05@msn.com</t>
  </si>
  <si>
    <t>bill.wallace@outlook.com</t>
  </si>
  <si>
    <t>paulolson@edinarealty.com</t>
  </si>
  <si>
    <t>Steinweg, Phil</t>
  </si>
  <si>
    <t>Ward, Nick</t>
  </si>
  <si>
    <t>Romo, Gary</t>
  </si>
  <si>
    <t>Tamhane, Rahul</t>
  </si>
  <si>
    <t>Wrecza, Chris</t>
  </si>
  <si>
    <t>Wennblom, Stephen</t>
  </si>
  <si>
    <t>Sherburne, Jim</t>
  </si>
  <si>
    <t>philip@steinwegs.com</t>
  </si>
  <si>
    <t>nickp.ward@yahoo.com</t>
  </si>
  <si>
    <t>garyromo1@gmail.com</t>
  </si>
  <si>
    <t>rahulmt@hotmail.com</t>
  </si>
  <si>
    <t>chris@thebankrecruiters.com</t>
  </si>
  <si>
    <t>lovebeamer@gmail.com</t>
  </si>
  <si>
    <t>jim@sherburnelaw.com</t>
  </si>
  <si>
    <t>Williams, Kirk</t>
  </si>
  <si>
    <t>Steffenhagen, Jay</t>
  </si>
  <si>
    <t>Wagner, Jeff</t>
  </si>
  <si>
    <t>Wrecza, Joe</t>
  </si>
  <si>
    <t>Zuck, Doug</t>
  </si>
  <si>
    <t>Sundet, Stacy</t>
  </si>
  <si>
    <t>kirk21@gmail.com</t>
  </si>
  <si>
    <t>jsteff90@gmail.com</t>
  </si>
  <si>
    <t>jeff.d.wagner@gmail.com</t>
  </si>
  <si>
    <t>wrecza77@yahoo.com</t>
  </si>
  <si>
    <t>douglaszuck@gmail.com</t>
  </si>
  <si>
    <t>sundetst@hotmail.com</t>
  </si>
  <si>
    <t>Team 9</t>
  </si>
  <si>
    <t>Team 12</t>
  </si>
  <si>
    <t>Team 13</t>
  </si>
  <si>
    <t>Team 14</t>
  </si>
  <si>
    <t>WTF</t>
  </si>
  <si>
    <t>Range Balls</t>
  </si>
  <si>
    <t>Zed Heads</t>
  </si>
  <si>
    <t>Team Hack Attack</t>
  </si>
  <si>
    <t>Putt 4 Dough</t>
  </si>
  <si>
    <t>Shellenbaum, Steve</t>
  </si>
  <si>
    <t>Kim, Andy</t>
  </si>
  <si>
    <t>Lueder, Tim</t>
  </si>
  <si>
    <t>Zejdlik, Randy</t>
  </si>
  <si>
    <t>Broyer, Steve</t>
  </si>
  <si>
    <t>Supalla, Dave</t>
  </si>
  <si>
    <t>ssshell1@aol.com</t>
  </si>
  <si>
    <t>akim@evs-eng.com</t>
  </si>
  <si>
    <t>trl394@yahoo.com</t>
  </si>
  <si>
    <t>randyzed@gmail.com</t>
  </si>
  <si>
    <t>stevebroyer@gmail.com</t>
  </si>
  <si>
    <t>dwsupalla@yahoo.com</t>
  </si>
  <si>
    <t>Bernardy, Chuck</t>
  </si>
  <si>
    <t>Bolduc, John</t>
  </si>
  <si>
    <t>Anderson, Dan</t>
  </si>
  <si>
    <t>Bialon, Rob</t>
  </si>
  <si>
    <t>Johnson, Alec</t>
  </si>
  <si>
    <t>Berndt, Phil</t>
  </si>
  <si>
    <t>cj.bernardy@gmail.com</t>
  </si>
  <si>
    <t>bolduc_john01@yahoo.com</t>
  </si>
  <si>
    <t>danderson@lindelectronics.com</t>
  </si>
  <si>
    <t>robbialon@comcast.net</t>
  </si>
  <si>
    <t>pbgolfrl@yahoo.com</t>
  </si>
  <si>
    <t>Couture, Steve</t>
  </si>
  <si>
    <t>Butler, Doug</t>
  </si>
  <si>
    <t>Brynteson, Richard</t>
  </si>
  <si>
    <t>Bredesen, Tom</t>
  </si>
  <si>
    <t>Lunetta, Jason</t>
  </si>
  <si>
    <t>Kadue, Rick</t>
  </si>
  <si>
    <t>scouture43@gmail.com</t>
  </si>
  <si>
    <t>doug.butler@gmail.com</t>
  </si>
  <si>
    <t>golf@brynteson.info</t>
  </si>
  <si>
    <t>tom@mmsus.com</t>
  </si>
  <si>
    <t>jasonlunetta@me.com</t>
  </si>
  <si>
    <t>richardkadue@precisionassoc.com</t>
  </si>
  <si>
    <t>Guthrie, William</t>
  </si>
  <si>
    <t>Garcia, Chris</t>
  </si>
  <si>
    <t>Cicic, Ermin</t>
  </si>
  <si>
    <t>Martin, Jeff</t>
  </si>
  <si>
    <t>Doherty, Matthew</t>
  </si>
  <si>
    <t>Kjorsvik, Dan</t>
  </si>
  <si>
    <t>Johnsrud, Kyle</t>
  </si>
  <si>
    <t>william.guthrie@optum.com</t>
  </si>
  <si>
    <t>chris@cgccommercial.com</t>
  </si>
  <si>
    <t>ermincicic@comcast.net</t>
  </si>
  <si>
    <t>golfmarty18@gmail.com</t>
  </si>
  <si>
    <t>mdoherty@brutlaw.com</t>
  </si>
  <si>
    <t>kjorsvik@yahoo.com</t>
  </si>
  <si>
    <t>kjohnsrud06@gmail.com</t>
  </si>
  <si>
    <t>Hop, Stan</t>
  </si>
  <si>
    <t>Haab, Kyle</t>
  </si>
  <si>
    <t>Courtney, Richard</t>
  </si>
  <si>
    <t>Christensen, Doug</t>
  </si>
  <si>
    <t>Miller, Chris</t>
  </si>
  <si>
    <t>LaManna, Dan</t>
  </si>
  <si>
    <t>Knutson, Todd</t>
  </si>
  <si>
    <t>Maday, Doug</t>
  </si>
  <si>
    <t>stanhop33@msn.com</t>
  </si>
  <si>
    <t>kph5046@gmail.com</t>
  </si>
  <si>
    <t>richard.courtney@q.com</t>
  </si>
  <si>
    <t>christensen@cfpatlaw.com</t>
  </si>
  <si>
    <t>chris.miller@vce.com</t>
  </si>
  <si>
    <t>lamanna31@yahoo.com</t>
  </si>
  <si>
    <t>todd@toddknutson.com</t>
  </si>
  <si>
    <t>remado@hotmail.com</t>
  </si>
  <si>
    <t>Klatt, Steven</t>
  </si>
  <si>
    <t>Koppy, Richard</t>
  </si>
  <si>
    <t>Lauffenburger, Mark</t>
  </si>
  <si>
    <t>Engebretson, Bob</t>
  </si>
  <si>
    <t>Milbert, Randy</t>
  </si>
  <si>
    <t>Niska, Dylan</t>
  </si>
  <si>
    <t>sklatt@comcast.net</t>
  </si>
  <si>
    <t>rkoppy@evs-eng.com</t>
  </si>
  <si>
    <t>mlauffenburger@bellbanks.com</t>
  </si>
  <si>
    <t>rengebre@brocade.com</t>
  </si>
  <si>
    <t>rmilbert@alum.mit.edu</t>
  </si>
  <si>
    <t>dylan.niska@traditionllc.com</t>
  </si>
  <si>
    <t>Morse, Charles</t>
  </si>
  <si>
    <t>Olson, Jeffrey</t>
  </si>
  <si>
    <t>Hartmann, Scott</t>
  </si>
  <si>
    <t>O'Shea, Jason</t>
  </si>
  <si>
    <t>Monogue, Kevin</t>
  </si>
  <si>
    <t>charleswmorse@gmail.com</t>
  </si>
  <si>
    <t>jeffreynolson@comcast.net</t>
  </si>
  <si>
    <t>scott.hartmann@writingassist.com</t>
  </si>
  <si>
    <t>jasonposhea@yahoo.com</t>
  </si>
  <si>
    <t>Reuter, Chris</t>
  </si>
  <si>
    <t>Lindstrom, Brent</t>
  </si>
  <si>
    <t>Roberts, Ted</t>
  </si>
  <si>
    <t>Hegedus, Jim</t>
  </si>
  <si>
    <t>Ronlund, Sam</t>
  </si>
  <si>
    <t>Nordstrom, Brent</t>
  </si>
  <si>
    <t>creuter@uhc.com</t>
  </si>
  <si>
    <t>brentlindstrom@comcast.net</t>
  </si>
  <si>
    <t>troberts@robertsautomatic.com</t>
  </si>
  <si>
    <t>jhegedus@unlimited-usa.com</t>
  </si>
  <si>
    <t>sronlund@yahoo.com</t>
  </si>
  <si>
    <t>brentnordstrom@earthlink.net</t>
  </si>
  <si>
    <t>Gaasedelen, Jon</t>
  </si>
  <si>
    <t>Mayberry, Trent</t>
  </si>
  <si>
    <t>Steichen, Peter</t>
  </si>
  <si>
    <t>Johnson, J. Evan</t>
  </si>
  <si>
    <t>Penk, Dean</t>
  </si>
  <si>
    <t>gaase001@yahoo.com</t>
  </si>
  <si>
    <t>tmayberry@toldmn.com</t>
  </si>
  <si>
    <t>pfsteichen@gmail.com</t>
  </si>
  <si>
    <t>ejohnson@thermetic.com</t>
  </si>
  <si>
    <t>vochio@yahoo.com</t>
  </si>
  <si>
    <t>Slivken, Steve</t>
  </si>
  <si>
    <t>Pederson, Erik</t>
  </si>
  <si>
    <t>Steinhauser, Mark</t>
  </si>
  <si>
    <t>Scharmer, Gary</t>
  </si>
  <si>
    <t>Wethington, Craig</t>
  </si>
  <si>
    <t>Pula, Ryan</t>
  </si>
  <si>
    <t>Thrall, Jerry</t>
  </si>
  <si>
    <t>sslivken@comcast.net</t>
  </si>
  <si>
    <t>pedo56@hotmail.com</t>
  </si>
  <si>
    <t>mark@tsg-mpls.com</t>
  </si>
  <si>
    <t>vsscharm@aol.com</t>
  </si>
  <si>
    <t>dcwethington@yahoo.com</t>
  </si>
  <si>
    <t>ryanthomas1323@yahoo.com</t>
  </si>
  <si>
    <t>gerryt007@aol.com</t>
  </si>
  <si>
    <t>Susich, Steve</t>
  </si>
  <si>
    <t>Riggs, Kent</t>
  </si>
  <si>
    <t>Yates, Emmy</t>
  </si>
  <si>
    <t>Verlo, Rick</t>
  </si>
  <si>
    <t>Wolosyn, Brent</t>
  </si>
  <si>
    <t>Waters, Justin</t>
  </si>
  <si>
    <t>Zurn, Ben</t>
  </si>
  <si>
    <t>Ryan, Michael</t>
  </si>
  <si>
    <t>steve@probooksmn.com</t>
  </si>
  <si>
    <t>kentriggs180@msn.com</t>
  </si>
  <si>
    <t>bggoldens02@gmail.com</t>
  </si>
  <si>
    <t>rverloimag@aol.com</t>
  </si>
  <si>
    <t>justinw@irrigationbydesign.com</t>
  </si>
  <si>
    <t>bzurn@cardinalcorp.com</t>
  </si>
  <si>
    <t>michael.ryan17@gmail.com</t>
  </si>
  <si>
    <t>Bass, David</t>
  </si>
  <si>
    <t>davidrbass@gmail.com</t>
  </si>
  <si>
    <t>Abramsonn, Frank</t>
  </si>
  <si>
    <t>franklaw@usinternet.com</t>
  </si>
  <si>
    <t>Gahn, Marcus</t>
  </si>
  <si>
    <t>007gahn@gmail.com</t>
  </si>
  <si>
    <t>Hagen, Jeremy</t>
  </si>
  <si>
    <t>jeremyhagen@gmail.com</t>
  </si>
  <si>
    <t>Dworsky, Jay</t>
  </si>
  <si>
    <t>jay@dworskyagency.com</t>
  </si>
  <si>
    <t>kevin.monogue@gmail.com</t>
  </si>
  <si>
    <t>Horwich, Peter</t>
  </si>
  <si>
    <t>phorwich@me.com</t>
  </si>
  <si>
    <t>Wolfe, Ben</t>
  </si>
  <si>
    <t>wolfe.ben@slpschools.org</t>
  </si>
  <si>
    <t>brent.wolosyn@willistowerswatson.com</t>
  </si>
  <si>
    <t>Boufford, Robert</t>
  </si>
  <si>
    <t>rjboufford@msn.com</t>
  </si>
  <si>
    <t>umd1980@msn.com</t>
  </si>
  <si>
    <t>Krause, Mick</t>
  </si>
  <si>
    <t>mick_krause@yahoo.com</t>
  </si>
  <si>
    <t>Host, Nathan</t>
  </si>
  <si>
    <t>host.nate@gmail.com</t>
  </si>
  <si>
    <t>Johnsrud, Ryan</t>
  </si>
  <si>
    <t>ryan.e.johnsrud@gmail.com</t>
  </si>
  <si>
    <t>Koppy, Lee</t>
  </si>
  <si>
    <t>lee.koppy@graef-usa.com</t>
  </si>
  <si>
    <t>Mangold, Marty</t>
  </si>
  <si>
    <t>zmangotango@aol.com</t>
  </si>
  <si>
    <t>Nestvold, Tom</t>
  </si>
  <si>
    <t>tnestvold@comcast.net</t>
  </si>
  <si>
    <t>Philibert, Isaac</t>
  </si>
  <si>
    <t>isaac.philibert@gmail.com</t>
  </si>
  <si>
    <t>Paquette, Doug</t>
  </si>
  <si>
    <t>pdoug68@hotmail.com</t>
  </si>
  <si>
    <t>Swanson, Erik</t>
  </si>
  <si>
    <t>Erik.Swanson@Target.com</t>
  </si>
  <si>
    <t>Bischel, Tom</t>
  </si>
  <si>
    <t>tbischel42@gmail.com</t>
  </si>
  <si>
    <t>Hillesheim, David</t>
  </si>
  <si>
    <t>david.v.hillesheim@xcelenergy.com</t>
  </si>
  <si>
    <t>bradkadue@precisionassoc.com</t>
  </si>
  <si>
    <t>Schoeller, Dave</t>
  </si>
  <si>
    <t>dave.schoeller@gmail.com</t>
  </si>
  <si>
    <t>alecsjohnson@gmail.com</t>
  </si>
  <si>
    <t>Campbell, Mark</t>
  </si>
  <si>
    <t>markcampbell1231@gmail.com</t>
  </si>
  <si>
    <t>Corzine, Mark</t>
  </si>
  <si>
    <t>mark.corzine@comcast.net</t>
  </si>
  <si>
    <t>Gallagher, Kelly</t>
  </si>
  <si>
    <t>kelly.gallagher@mac.com</t>
  </si>
  <si>
    <t>Grupa, Colby</t>
  </si>
  <si>
    <t>colby.grupa@gmail.com</t>
  </si>
  <si>
    <t>Hodson, David</t>
  </si>
  <si>
    <t>dehodson@hotmail.com</t>
  </si>
  <si>
    <t>Kramin, Darrell</t>
  </si>
  <si>
    <t>dkramin@gmail.com</t>
  </si>
  <si>
    <t>Moe, Tony</t>
  </si>
  <si>
    <t>megatmoe@hotmail.com</t>
  </si>
  <si>
    <t>Stetler, Jim</t>
  </si>
  <si>
    <t>jimstetler@gmail.com</t>
  </si>
  <si>
    <t>Wallace, Justin</t>
  </si>
  <si>
    <t>justin.w.wallace@gmail.com</t>
  </si>
  <si>
    <t>White, Michael</t>
  </si>
  <si>
    <t>mrthnrmike@yahoo.com</t>
  </si>
  <si>
    <t>wtcran@gmail.com</t>
  </si>
  <si>
    <t>Talafous, David</t>
  </si>
  <si>
    <t>dtalafous@yahoo.com</t>
  </si>
  <si>
    <t>2018 WNL Rosters</t>
  </si>
  <si>
    <t>ForePlay (7)</t>
  </si>
  <si>
    <t>ForePlay</t>
  </si>
  <si>
    <t>Mid-Round Crisis (11)</t>
  </si>
  <si>
    <t>Mid-Round Crisis</t>
  </si>
  <si>
    <t>Pin Seekers (4)</t>
  </si>
  <si>
    <t>Pin Seekers</t>
  </si>
  <si>
    <t>Hamm Roger</t>
  </si>
  <si>
    <t>612-384-4262</t>
  </si>
  <si>
    <t>763-331-5643</t>
  </si>
  <si>
    <t>Kadue, Brad</t>
  </si>
  <si>
    <t>763-972-4826</t>
  </si>
  <si>
    <t>612-310-9090</t>
  </si>
  <si>
    <t>612-251-1041</t>
  </si>
  <si>
    <t>612-396-7272</t>
  </si>
  <si>
    <t>612-481-1678</t>
  </si>
  <si>
    <t>612-961-8261</t>
  </si>
  <si>
    <t>763-765-5327</t>
  </si>
  <si>
    <t>763-544-6117</t>
  </si>
  <si>
    <t>612-670-0714</t>
  </si>
  <si>
    <t>Par then Bar (14)</t>
  </si>
  <si>
    <t>Par then Bar</t>
  </si>
  <si>
    <t>The Loopers</t>
  </si>
  <si>
    <t>The Loopers (16)</t>
  </si>
  <si>
    <t>Week 1 - CANCELLED</t>
  </si>
  <si>
    <t>Cancelled</t>
  </si>
  <si>
    <t>Who's Your Caddy (6)</t>
  </si>
  <si>
    <t>Who's Your Caddy</t>
  </si>
  <si>
    <t>Weekly Totals:</t>
  </si>
  <si>
    <t>68 - Dave Bialke (34) &amp; Michael Meyer (34)</t>
  </si>
  <si>
    <t>69 - Chris Wrecza (31) &amp; Wayne Nau (38)</t>
  </si>
  <si>
    <t>70 - Richard Benson (35) &amp; Michael Ryan (35)</t>
  </si>
  <si>
    <t>33 - Dave Supalla</t>
  </si>
  <si>
    <t>Jason Lunetta</t>
  </si>
  <si>
    <t>Colby Grupa</t>
  </si>
  <si>
    <t>Dan Lamanna</t>
  </si>
  <si>
    <t>Bob Engebretson (ACE)</t>
  </si>
  <si>
    <t>Allen, Darin (7)</t>
  </si>
  <si>
    <t>Anderson, Dan (13)</t>
  </si>
  <si>
    <t>Bass, David (10)</t>
  </si>
  <si>
    <t>Beitlich, Brian (7)</t>
  </si>
  <si>
    <t>Benson, Richard (7)</t>
  </si>
  <si>
    <t>Berg, Eric (16)</t>
  </si>
  <si>
    <t>Bernardy, Chuck (6)</t>
  </si>
  <si>
    <t>Berndt, Phil (14)</t>
  </si>
  <si>
    <t>Bialke, Dave (5)</t>
  </si>
  <si>
    <t>Bialon, Rob (8)</t>
  </si>
  <si>
    <t>Binenstock, Steve (10)</t>
  </si>
  <si>
    <t>Bischel, Tom (13)</t>
  </si>
  <si>
    <t>Bloom, Josh (11)</t>
  </si>
  <si>
    <t>Bolduc, John (16)</t>
  </si>
  <si>
    <t>Bollin, Rick (3)</t>
  </si>
  <si>
    <t>Boufford, Robert (5)</t>
  </si>
  <si>
    <t>Bredesen, Tom (8)</t>
  </si>
  <si>
    <t>Brower, Richard (14)</t>
  </si>
  <si>
    <t>Broyer, Steve (4)</t>
  </si>
  <si>
    <t>Brynteson, Richard (12)</t>
  </si>
  <si>
    <t>Butler, Doug (9)</t>
  </si>
  <si>
    <t>Campbell, Mark (14)</t>
  </si>
  <si>
    <t>Christensen, Doug (8)</t>
  </si>
  <si>
    <t>Cicic, Ermin (12)</t>
  </si>
  <si>
    <t>Clark, Jason (10)</t>
  </si>
  <si>
    <t>Corzine, Mark (14)</t>
  </si>
  <si>
    <t>Courtney, Richard (12)</t>
  </si>
  <si>
    <t>Couture, Steve (6)</t>
  </si>
  <si>
    <t>Crandell, Todd (16)</t>
  </si>
  <si>
    <t>Deede, Mike (7)</t>
  </si>
  <si>
    <t>Diedrich, Doug (6)</t>
  </si>
  <si>
    <t>Doherty, Matthew (3)</t>
  </si>
  <si>
    <t>Doughty, Jesse (5)</t>
  </si>
  <si>
    <t>Dworsky, Jay (3)</t>
  </si>
  <si>
    <t>Eames, Ward (2)</t>
  </si>
  <si>
    <t>Engebretson, Bob (8)</t>
  </si>
  <si>
    <t>Gaasedelen, Jon (8)</t>
  </si>
  <si>
    <t>Gahn, Marcus (2)</t>
  </si>
  <si>
    <t>Gallagher, Kelly (14)</t>
  </si>
  <si>
    <t>Garcia, Chris (9)</t>
  </si>
  <si>
    <t>Gillis, Jeff (15)</t>
  </si>
  <si>
    <t>Gnerer, Nick (16)</t>
  </si>
  <si>
    <t>Gregorich, Dan (1)</t>
  </si>
  <si>
    <t>Grove, Matt (1)</t>
  </si>
  <si>
    <t>Grove, Don (1)</t>
  </si>
  <si>
    <t>Grupa, Colby (14)</t>
  </si>
  <si>
    <t>Gustafson, Dan (10)</t>
  </si>
  <si>
    <t>Guthrie, William (16)</t>
  </si>
  <si>
    <t>Haab, Kyle (9)</t>
  </si>
  <si>
    <t>Hagen, Jeremy (2)</t>
  </si>
  <si>
    <t>Haik, Steven (5)</t>
  </si>
  <si>
    <t>Hallfin, Steve (16)</t>
  </si>
  <si>
    <t>Hamm, Roger (13)</t>
  </si>
  <si>
    <t>Hartmann, Steve (7)</t>
  </si>
  <si>
    <t>Hartmann, Scott (8)</t>
  </si>
  <si>
    <t>Hegedus, Jim (8)</t>
  </si>
  <si>
    <t>Hendrikson, Nick (11)</t>
  </si>
  <si>
    <t>Hillesheim, David (13)</t>
  </si>
  <si>
    <t>Hodson, David (14)</t>
  </si>
  <si>
    <t>Hoffman (Vice President), Howard (10)</t>
  </si>
  <si>
    <t>Hop, Stan (6)</t>
  </si>
  <si>
    <t>Horwich, Peter (4)</t>
  </si>
  <si>
    <t>Host, Nathan (9)</t>
  </si>
  <si>
    <t>Husnik, Jim (2)</t>
  </si>
  <si>
    <t>Jacobs, Daniel (15)</t>
  </si>
  <si>
    <t>Jacobson, Noel (5)</t>
  </si>
  <si>
    <t>Jacobson, Perry (5)</t>
  </si>
  <si>
    <t>Jocelyn, Larry (7)</t>
  </si>
  <si>
    <t>Johnson, Alec (14)</t>
  </si>
  <si>
    <t>Johnson, J. Evan (8)</t>
  </si>
  <si>
    <t>Johnson, Ross (1)</t>
  </si>
  <si>
    <t>Johnsrud, Ryan (9)</t>
  </si>
  <si>
    <t>Johnsrud, Kyle (3)</t>
  </si>
  <si>
    <t>Jordan, Brad (11)</t>
  </si>
  <si>
    <t>Kadue, Bradley (13)</t>
  </si>
  <si>
    <t>Kadue, Rick (6)</t>
  </si>
  <si>
    <t>Kim, Andy (9)</t>
  </si>
  <si>
    <t>Kjorsvik, Dan (13)</t>
  </si>
  <si>
    <t>Klatt, Steven (4)</t>
  </si>
  <si>
    <t>Klein, Dan (15)</t>
  </si>
  <si>
    <t>Knutson, Todd (13)</t>
  </si>
  <si>
    <t>Koppy, Richard (9)</t>
  </si>
  <si>
    <t>Koppy, Lee (9)</t>
  </si>
  <si>
    <t>Kramin, Darrell (14)</t>
  </si>
  <si>
    <t>Kraus, Mark (16)</t>
  </si>
  <si>
    <t>Krause, Mick (8)</t>
  </si>
  <si>
    <t>Kugler, Lloyd "Chuck" (1)</t>
  </si>
  <si>
    <t>LaManna, Dan (3)</t>
  </si>
  <si>
    <t>Lang, Doug (15)</t>
  </si>
  <si>
    <t>Lange, Mark (7)</t>
  </si>
  <si>
    <t>Larson, Greg (6)</t>
  </si>
  <si>
    <t>Latham, Steve (1)</t>
  </si>
  <si>
    <t>Lauffenburger, Mark (12)</t>
  </si>
  <si>
    <t>Lindstrom, Brent (6)</t>
  </si>
  <si>
    <t>Longo, Joel (1)</t>
  </si>
  <si>
    <t>Lueder, Tim (12)</t>
  </si>
  <si>
    <t>Lunetta, Jason (4)</t>
  </si>
  <si>
    <t>Maday, Doug (6)</t>
  </si>
  <si>
    <t>Mangold, Marty (10)</t>
  </si>
  <si>
    <t>Martin, Jeff (4)</t>
  </si>
  <si>
    <t>May, Gavin (11)</t>
  </si>
  <si>
    <t>Mayberry, Trent (9)</t>
  </si>
  <si>
    <t>Medina, Curtis (2)</t>
  </si>
  <si>
    <t>Meier, Gerald (16)</t>
  </si>
  <si>
    <t>Meyer, Michael (5)</t>
  </si>
  <si>
    <t>Milbert, Randy (7)</t>
  </si>
  <si>
    <t>Miller, Chris (4)</t>
  </si>
  <si>
    <t>Moe, Tony (14)</t>
  </si>
  <si>
    <t>Monogue, Kevin (3)</t>
  </si>
  <si>
    <t>Morse, Charles (4)</t>
  </si>
  <si>
    <t>Nau, Wayne (1)</t>
  </si>
  <si>
    <t>Nestvold, Tom (10)</t>
  </si>
  <si>
    <t>Niska, Dylan (13)</t>
  </si>
  <si>
    <t>Nordstrom, Brent (3)</t>
  </si>
  <si>
    <t>Olson, Paul (16)</t>
  </si>
  <si>
    <t>Olson, Dan (5)</t>
  </si>
  <si>
    <t>Olson, Jeffrey (12)</t>
  </si>
  <si>
    <t>O'Shea, Jason (14)</t>
  </si>
  <si>
    <t>Paquette, Doug (11)</t>
  </si>
  <si>
    <t>Pederson, Erik (9)</t>
  </si>
  <si>
    <t>Penk, Dean (3)</t>
  </si>
  <si>
    <t>Peterson, Ben (2)</t>
  </si>
  <si>
    <t>Philibert, Isaac (10)</t>
  </si>
  <si>
    <t>Pula, Ryan (3)</t>
  </si>
  <si>
    <t>Reuter, Chris (12)</t>
  </si>
  <si>
    <t>Reykdal, Neal (11)</t>
  </si>
  <si>
    <t>Ridout, Gary (5)</t>
  </si>
  <si>
    <t>Riedel, Aaron (10)</t>
  </si>
  <si>
    <t>Riggs, Kent (9)</t>
  </si>
  <si>
    <t>Roberts, Ted (12)</t>
  </si>
  <si>
    <t>Roberts, Dan (2)</t>
  </si>
  <si>
    <t>Rogers, Ryan (7)</t>
  </si>
  <si>
    <t>Romo, Gary (12)</t>
  </si>
  <si>
    <t>Ryan, Michael (7)</t>
  </si>
  <si>
    <t>Scharmer, Gary (5)</t>
  </si>
  <si>
    <t>Scheunemann, Ted (15)</t>
  </si>
  <si>
    <t>Schoeller, Dave (13)</t>
  </si>
  <si>
    <t>Schultz, Nick (11)</t>
  </si>
  <si>
    <t>Shellenbaum, Steve (6)</t>
  </si>
  <si>
    <t>Sherburne, Jim (2)</t>
  </si>
  <si>
    <t>Sifuentes, Ramiro (11)</t>
  </si>
  <si>
    <t>Silberman, Sheldon (10)</t>
  </si>
  <si>
    <t>Slivken, Steve (6)</t>
  </si>
  <si>
    <t>Steffenhagen, Jay (5)</t>
  </si>
  <si>
    <t>Steichen, Peter (12)</t>
  </si>
  <si>
    <t>Steinhauser, Mark (12)</t>
  </si>
  <si>
    <t>Steinweg, Phil (10)</t>
  </si>
  <si>
    <t>Stetler, Jim (15)</t>
  </si>
  <si>
    <t>Sundet, Stacy (7)</t>
  </si>
  <si>
    <t>Supalla, Dave (3)</t>
  </si>
  <si>
    <t>Susich, Steve (6)</t>
  </si>
  <si>
    <t>Sutton, Brian (16)</t>
  </si>
  <si>
    <t>Swanson, Erik (11)</t>
  </si>
  <si>
    <t>Talafous, David (16)</t>
  </si>
  <si>
    <t>Tamhane, Rahul (2)</t>
  </si>
  <si>
    <t>Thrall, Jerry (13)</t>
  </si>
  <si>
    <t>Verlo, Rick (8)</t>
  </si>
  <si>
    <t>Wagner, Jeff (2)</t>
  </si>
  <si>
    <t>Wallace, Justin (15)</t>
  </si>
  <si>
    <t>Wallace, Bill (15)</t>
  </si>
  <si>
    <t>Ward, Nick (11)</t>
  </si>
  <si>
    <t>Waters, Justin (3)</t>
  </si>
  <si>
    <t>Wennblom, Stephen (15)</t>
  </si>
  <si>
    <t>Wethington, Craig (4)</t>
  </si>
  <si>
    <t>White, Michael (15)</t>
  </si>
  <si>
    <t>Williams, Kirk (11)</t>
  </si>
  <si>
    <t>Wolfe, Ben (4)</t>
  </si>
  <si>
    <t>Wolosyn, Brent (4)</t>
  </si>
  <si>
    <t>Wrecza, Joe (1)</t>
  </si>
  <si>
    <t>Wrecza, Chris (1)</t>
  </si>
  <si>
    <t>Yates, Emmy (2)</t>
  </si>
  <si>
    <t>Zejdlik, Randy (8)</t>
  </si>
  <si>
    <t>Zuck, Doug (15)</t>
  </si>
  <si>
    <t>Zurn, Ben (13)</t>
  </si>
  <si>
    <t>L1</t>
  </si>
  <si>
    <t>Top 10 Total</t>
  </si>
  <si>
    <t>Shootout Ranking (Top 12 Invited)</t>
  </si>
  <si>
    <t>35 (tie) - Tim Lueder and Brad Jordan</t>
  </si>
  <si>
    <t>Chris Wrecza (30)</t>
  </si>
  <si>
    <t>tie (31) $11.67 each - Jay Steffenhagen, Mark Kraus, Brad Jordan</t>
  </si>
  <si>
    <t>Jay Dworsky</t>
  </si>
  <si>
    <t>Sheldon Silberman</t>
  </si>
  <si>
    <t>Dan Anderson</t>
  </si>
  <si>
    <t>Jason Clark</t>
  </si>
  <si>
    <t>Gavin May</t>
  </si>
  <si>
    <t>Dan Olson</t>
  </si>
  <si>
    <t>5 &amp; 3</t>
  </si>
  <si>
    <t>6 &amp; 4</t>
  </si>
  <si>
    <t>64 - Justin Wallace (33) &amp; Ted Scheunemann (31)</t>
  </si>
  <si>
    <t>63 - Jason O'Shea (29) &amp; Mark Campbell (34)</t>
  </si>
  <si>
    <t>65 - Dan Olson (33) &amp; Gary Scharmer (32)</t>
  </si>
  <si>
    <t>Jason O'Shea</t>
  </si>
  <si>
    <t>Stacy Sundet</t>
  </si>
  <si>
    <t>Mark Kraus</t>
  </si>
  <si>
    <t>Roger Hamm</t>
  </si>
  <si>
    <t>Doug Lang</t>
  </si>
  <si>
    <t>Trent Mayberry</t>
  </si>
  <si>
    <t>Pts Back</t>
  </si>
  <si>
    <t>34 - Tim Lueder</t>
  </si>
  <si>
    <t>Dick Koppy</t>
  </si>
  <si>
    <t>32 - Joe Wrecza</t>
  </si>
  <si>
    <t>32 - Alec Johnson</t>
  </si>
  <si>
    <t>32 - Doug Lang</t>
  </si>
  <si>
    <t>34 - Alec Johnson</t>
  </si>
  <si>
    <t>3-0</t>
  </si>
  <si>
    <t>1-2</t>
  </si>
  <si>
    <t>2-1</t>
  </si>
  <si>
    <t>0-3</t>
  </si>
  <si>
    <t>*</t>
  </si>
  <si>
    <t>Jim Husnik</t>
  </si>
  <si>
    <t>Jesse Doughty</t>
  </si>
  <si>
    <t>Jason O'Shea &amp; Mark Corzine</t>
  </si>
  <si>
    <t>Wayne Nau &amp; Joel Longo</t>
  </si>
  <si>
    <t>Dean Penk &amp; Kevin Monogue</t>
  </si>
  <si>
    <t>6.5 &amp; 7</t>
  </si>
  <si>
    <t>*Played Twice (match points split into separate weeks for Shootout Ranking purposes):</t>
  </si>
  <si>
    <t>Steve Binenstock</t>
  </si>
  <si>
    <t>Marcus Gahn</t>
  </si>
  <si>
    <t>Mark Corzine</t>
  </si>
  <si>
    <t>Dan Klein</t>
  </si>
  <si>
    <t>3.5 &amp; 3</t>
  </si>
  <si>
    <t>Brian Beitlich</t>
  </si>
  <si>
    <t>(tie-31) Kyle Johnsrud - front - $23.33</t>
  </si>
  <si>
    <t>(tie-31) Dan Olson - front - $23.33</t>
  </si>
  <si>
    <t>(tie-31) Brian Beitlich - back - $23.33</t>
  </si>
  <si>
    <t>6.5 &amp; 3.5</t>
  </si>
  <si>
    <t>4-way tie (69) $8.75 each</t>
  </si>
  <si>
    <t>Ted Scheunemann &amp; Bill Wallace</t>
  </si>
  <si>
    <t>Chuck Bernardy &amp; Stan Hop</t>
  </si>
  <si>
    <t>Jason Lunetta &amp; Brent Wolosyn</t>
  </si>
  <si>
    <t>Scott Hartmann &amp; Tom Bredesen</t>
  </si>
  <si>
    <t>Tie (35) $5 each: Dave Supalla, Alec Johnson</t>
  </si>
  <si>
    <t>Steve Latham</t>
  </si>
  <si>
    <t>Ted Scheunemann</t>
  </si>
  <si>
    <t>Mike Ryan</t>
  </si>
  <si>
    <t>Tom Nestvold</t>
  </si>
  <si>
    <t>Doug Zuck</t>
  </si>
  <si>
    <t>Nick Hendrikson</t>
  </si>
  <si>
    <t>Justin Wallace</t>
  </si>
  <si>
    <t>Mark Campbell</t>
  </si>
  <si>
    <t>tie (30) Jeff Gillis</t>
  </si>
  <si>
    <t>tie (30) Perry Jacobson</t>
  </si>
  <si>
    <t>(31) Scott Hartmann</t>
  </si>
  <si>
    <t>(33) Perry Jacobson</t>
  </si>
  <si>
    <t>Puntillo, Chas (4)</t>
  </si>
  <si>
    <t>L2</t>
  </si>
  <si>
    <t>Doug Bulter</t>
  </si>
  <si>
    <t>Chris Reuter</t>
  </si>
  <si>
    <t>Ramiro Sifuentes</t>
  </si>
  <si>
    <t>Isaac Philibert</t>
  </si>
  <si>
    <t>Dylan Niska</t>
  </si>
  <si>
    <t>Dylan Niska &amp; Roger Hamm</t>
  </si>
  <si>
    <t>tie 2 - Kevin Monogue &amp; Ryan Pula / Dave Schoeller &amp; Dan Kjorsvik / Marty Mangold &amp; Jason Clark</t>
  </si>
  <si>
    <t>Dave Supalla (34)</t>
  </si>
  <si>
    <t>Abramson, Frank (1)</t>
  </si>
  <si>
    <t>6.5 &amp; 5</t>
  </si>
  <si>
    <t>3-2-1</t>
  </si>
  <si>
    <t>3-3</t>
  </si>
  <si>
    <t>L5</t>
  </si>
  <si>
    <t>2-4</t>
  </si>
  <si>
    <t>5-1</t>
  </si>
  <si>
    <t>4-1-1</t>
  </si>
  <si>
    <t>1-5</t>
  </si>
  <si>
    <t>4-2</t>
  </si>
  <si>
    <t>0-6</t>
  </si>
  <si>
    <t>L3</t>
  </si>
  <si>
    <t>Through Week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</si>
</sst>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3" formatCode="_(* #,##0.00_);_(* \(#,##0.00\);_(* &quot;-&quot;??_);_(@_)"/>
    <numFmt numFmtId="164" formatCode="0.0"/>
    <numFmt numFmtId="165" formatCode="[$-409]mmmm\ d\,\ yyyy;@"/>
    <numFmt numFmtId="166" formatCode="0.000"/>
    <numFmt numFmtId="167" formatCode="[&lt;=9999999]###\-####;\(###\)\ ###\-####"/>
    <numFmt numFmtId="168" formatCode="_(* #,##0.0_);_(* \(#,##0.0\);_(* &quot;-&quot;??_);_(@_)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48494A"/>
      <name val="Inherit"/>
    </font>
    <font>
      <sz val="9"/>
      <color rgb="FF6C6D6F"/>
      <name val="Arial"/>
      <family val="2"/>
    </font>
    <font>
      <sz val="9"/>
      <color rgb="FF48494A"/>
      <name val="Arial"/>
      <family val="2"/>
    </font>
    <font>
      <sz val="9"/>
      <color rgb="FF0066CC"/>
      <name val="Arial"/>
      <family val="2"/>
    </font>
    <font>
      <sz val="9"/>
      <color rgb="FF009944"/>
      <name val="Arial"/>
      <family val="2"/>
    </font>
    <font>
      <sz val="9"/>
      <color rgb="FFDD0000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rgb="FF0066CC"/>
      <name val="Arial"/>
      <family val="2"/>
    </font>
    <font>
      <b/>
      <sz val="8"/>
      <color rgb="FF48494A"/>
      <name val="Inherit"/>
    </font>
    <font>
      <sz val="12"/>
      <color rgb="FF000000"/>
      <name val="Calibri"/>
      <family val="2"/>
    </font>
    <font>
      <sz val="18"/>
      <color theme="4" tint="-0.499984740745262"/>
      <name val="Inherit"/>
    </font>
    <font>
      <b/>
      <sz val="12"/>
      <color rgb="FF2B2C2D"/>
      <name val="Inherit"/>
    </font>
    <font>
      <b/>
      <sz val="8"/>
      <color rgb="FFA5A6A7"/>
      <name val="Inherit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7.5"/>
      <color theme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9"/>
      <color rgb="FF000000"/>
      <name val="Verdana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Verdana"/>
      <family val="2"/>
    </font>
    <font>
      <b/>
      <sz val="9"/>
      <color theme="9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A4C2D5"/>
        <bgColor rgb="FFA4C2D5"/>
      </patternFill>
    </fill>
    <fill>
      <patternFill patternType="solid">
        <fgColor indexed="1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4C2D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/>
      <right style="medium">
        <color rgb="FFDCDDDF"/>
      </right>
      <top/>
      <bottom style="medium">
        <color rgb="FFDCDDDF"/>
      </bottom>
      <diagonal/>
    </border>
    <border>
      <left/>
      <right/>
      <top/>
      <bottom style="medium">
        <color rgb="FFDCDDDF"/>
      </bottom>
      <diagonal/>
    </border>
    <border>
      <left/>
      <right style="medium">
        <color rgb="FFDCDDDF"/>
      </right>
      <top style="medium">
        <color rgb="FFF1F2F3"/>
      </top>
      <bottom/>
      <diagonal/>
    </border>
    <border>
      <left/>
      <right/>
      <top style="medium">
        <color rgb="FFF1F2F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11" fillId="0" borderId="0"/>
    <xf numFmtId="0" fontId="16" fillId="0" borderId="0"/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</cellStyleXfs>
  <cellXfs count="143">
    <xf numFmtId="0" fontId="0" fillId="0" borderId="0" xfId="0"/>
    <xf numFmtId="0" fontId="8" fillId="0" borderId="2" xfId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/>
    </xf>
    <xf numFmtId="16" fontId="3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1" applyBorder="1" applyAlignment="1">
      <alignment horizontal="center" vertical="center"/>
    </xf>
    <xf numFmtId="0" fontId="8" fillId="0" borderId="1" xfId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8" fillId="0" borderId="1" xfId="1" applyNumberForma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8" fillId="0" borderId="2" xfId="1" applyNumberFormat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1" fillId="2" borderId="6" xfId="2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" fillId="0" borderId="0" xfId="0" applyFont="1"/>
    <xf numFmtId="0" fontId="10" fillId="0" borderId="0" xfId="0" applyFont="1" applyAlignment="1">
      <alignment horizontal="left" vertical="center" wrapText="1" indent="1"/>
    </xf>
    <xf numFmtId="0" fontId="10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165" fontId="1" fillId="0" borderId="0" xfId="0" applyNumberFormat="1" applyFont="1" applyAlignment="1">
      <alignment horizontal="center"/>
    </xf>
    <xf numFmtId="0" fontId="0" fillId="0" borderId="0" xfId="0" applyBorder="1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Font="1"/>
    <xf numFmtId="49" fontId="3" fillId="0" borderId="5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6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17" fillId="0" borderId="0" xfId="3" applyFont="1" applyAlignment="1">
      <alignment horizontal="center" vertical="center"/>
    </xf>
    <xf numFmtId="0" fontId="16" fillId="0" borderId="0" xfId="3" applyAlignment="1">
      <alignment horizontal="center" vertical="center"/>
    </xf>
    <xf numFmtId="49" fontId="18" fillId="0" borderId="8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9" xfId="3" applyNumberFormat="1" applyFont="1" applyFill="1" applyBorder="1" applyAlignment="1" applyProtection="1">
      <alignment horizontal="center" vertical="center" wrapText="1"/>
      <protection locked="0"/>
    </xf>
    <xf numFmtId="49" fontId="18" fillId="3" borderId="9" xfId="4" applyNumberFormat="1" applyFont="1" applyFill="1" applyBorder="1" applyAlignment="1" applyProtection="1">
      <alignment horizontal="center" vertical="center" wrapText="1"/>
      <protection locked="0"/>
    </xf>
    <xf numFmtId="49" fontId="19" fillId="0" borderId="10" xfId="5" applyNumberFormat="1" applyFill="1" applyBorder="1" applyAlignment="1" applyProtection="1">
      <alignment horizontal="center" vertical="center" wrapText="1"/>
      <protection locked="0"/>
    </xf>
    <xf numFmtId="49" fontId="19" fillId="3" borderId="10" xfId="5" applyNumberFormat="1" applyFill="1" applyBorder="1" applyAlignment="1" applyProtection="1">
      <alignment horizontal="center" vertical="center" wrapText="1"/>
      <protection locked="0"/>
    </xf>
    <xf numFmtId="49" fontId="18" fillId="3" borderId="9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8" xfId="4" applyNumberFormat="1" applyFont="1" applyFill="1" applyBorder="1" applyAlignment="1" applyProtection="1">
      <alignment horizontal="center" vertical="center" wrapText="1"/>
      <protection locked="0"/>
    </xf>
    <xf numFmtId="49" fontId="19" fillId="0" borderId="11" xfId="5" applyNumberFormat="1" applyFill="1" applyBorder="1" applyAlignment="1" applyProtection="1">
      <alignment horizontal="center" vertical="center" wrapText="1"/>
      <protection locked="0"/>
    </xf>
    <xf numFmtId="49" fontId="19" fillId="3" borderId="11" xfId="5" applyNumberFormat="1" applyFill="1" applyBorder="1" applyAlignment="1" applyProtection="1">
      <alignment horizontal="center" vertical="center" wrapText="1"/>
      <protection locked="0"/>
    </xf>
    <xf numFmtId="49" fontId="19" fillId="0" borderId="12" xfId="5" applyNumberFormat="1" applyFill="1" applyBorder="1" applyAlignment="1" applyProtection="1">
      <alignment horizontal="center" vertical="center" wrapText="1"/>
      <protection locked="0"/>
    </xf>
    <xf numFmtId="49" fontId="18" fillId="0" borderId="9" xfId="4" applyNumberFormat="1" applyFont="1" applyFill="1" applyBorder="1" applyAlignment="1" applyProtection="1">
      <alignment horizontal="center" vertical="center" wrapText="1"/>
      <protection locked="0"/>
    </xf>
    <xf numFmtId="49" fontId="18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3" applyNumberFormat="1" applyFont="1" applyFill="1" applyBorder="1" applyAlignment="1" applyProtection="1">
      <alignment horizontal="center" vertical="center"/>
      <protection locked="0"/>
    </xf>
    <xf numFmtId="2" fontId="20" fillId="0" borderId="0" xfId="3" applyNumberFormat="1" applyFont="1" applyFill="1" applyBorder="1" applyAlignment="1" applyProtection="1">
      <alignment horizontal="center" vertical="center"/>
      <protection locked="0"/>
    </xf>
    <xf numFmtId="0" fontId="18" fillId="0" borderId="14" xfId="3" applyFont="1" applyBorder="1" applyAlignment="1">
      <alignment horizontal="center" vertical="center"/>
    </xf>
    <xf numFmtId="0" fontId="18" fillId="0" borderId="14" xfId="3" applyFont="1" applyBorder="1" applyAlignment="1">
      <alignment horizontal="center" vertical="center" wrapText="1"/>
    </xf>
    <xf numFmtId="49" fontId="18" fillId="4" borderId="14" xfId="3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8" fillId="0" borderId="18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 wrapText="1"/>
    </xf>
    <xf numFmtId="49" fontId="18" fillId="4" borderId="20" xfId="3" applyNumberFormat="1" applyFont="1" applyFill="1" applyBorder="1" applyAlignment="1" applyProtection="1">
      <alignment horizontal="center" vertical="center" wrapText="1"/>
      <protection locked="0"/>
    </xf>
    <xf numFmtId="49" fontId="18" fillId="4" borderId="19" xfId="4" applyNumberFormat="1" applyFont="1" applyFill="1" applyBorder="1" applyAlignment="1" applyProtection="1">
      <alignment horizontal="center" vertical="center" wrapText="1"/>
      <protection locked="0"/>
    </xf>
    <xf numFmtId="0" fontId="22" fillId="5" borderId="0" xfId="0" applyFont="1" applyFill="1" applyAlignment="1">
      <alignment wrapText="1"/>
    </xf>
    <xf numFmtId="0" fontId="1" fillId="0" borderId="0" xfId="0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/>
    <xf numFmtId="0" fontId="0" fillId="7" borderId="0" xfId="0" applyFill="1" applyAlignment="1">
      <alignment horizontal="left"/>
    </xf>
    <xf numFmtId="0" fontId="0" fillId="7" borderId="0" xfId="0" applyFill="1"/>
    <xf numFmtId="0" fontId="0" fillId="8" borderId="0" xfId="0" applyFill="1"/>
    <xf numFmtId="0" fontId="0" fillId="8" borderId="0" xfId="0" applyFill="1" applyAlignment="1">
      <alignment horizontal="left"/>
    </xf>
    <xf numFmtId="0" fontId="1" fillId="0" borderId="0" xfId="0" applyFont="1" applyFill="1"/>
    <xf numFmtId="0" fontId="21" fillId="7" borderId="15" xfId="5" applyFont="1" applyFill="1" applyBorder="1" applyAlignment="1" applyProtection="1">
      <alignment horizontal="center" vertical="center"/>
    </xf>
    <xf numFmtId="0" fontId="16" fillId="7" borderId="15" xfId="5" applyFont="1" applyFill="1" applyBorder="1" applyAlignment="1" applyProtection="1">
      <alignment horizontal="center" vertical="center"/>
    </xf>
    <xf numFmtId="0" fontId="21" fillId="7" borderId="15" xfId="5" applyFont="1" applyFill="1" applyBorder="1" applyAlignment="1" applyProtection="1">
      <alignment horizontal="center" vertical="center" wrapText="1"/>
    </xf>
    <xf numFmtId="0" fontId="16" fillId="7" borderId="15" xfId="3" applyFont="1" applyFill="1" applyBorder="1" applyAlignment="1">
      <alignment horizontal="center" vertical="center" wrapText="1"/>
    </xf>
    <xf numFmtId="0" fontId="21" fillId="7" borderId="21" xfId="5" applyFont="1" applyFill="1" applyBorder="1" applyAlignment="1" applyProtection="1">
      <alignment horizontal="center" vertical="center" wrapText="1"/>
    </xf>
    <xf numFmtId="0" fontId="16" fillId="7" borderId="21" xfId="3" applyFont="1" applyFill="1" applyBorder="1" applyAlignment="1">
      <alignment horizontal="center" vertical="center" wrapText="1"/>
    </xf>
    <xf numFmtId="49" fontId="20" fillId="9" borderId="15" xfId="3" applyNumberFormat="1" applyFont="1" applyFill="1" applyBorder="1" applyAlignment="1" applyProtection="1">
      <alignment horizontal="center" vertical="center" wrapText="1"/>
      <protection locked="0"/>
    </xf>
    <xf numFmtId="49" fontId="18" fillId="9" borderId="14" xfId="3" applyNumberFormat="1" applyFont="1" applyFill="1" applyBorder="1" applyAlignment="1" applyProtection="1">
      <alignment horizontal="center" vertical="center" wrapText="1"/>
      <protection locked="0"/>
    </xf>
    <xf numFmtId="0" fontId="20" fillId="9" borderId="15" xfId="3" applyNumberFormat="1" applyFont="1" applyFill="1" applyBorder="1" applyAlignment="1" applyProtection="1">
      <alignment horizontal="center" vertical="center"/>
      <protection locked="0"/>
    </xf>
    <xf numFmtId="49" fontId="20" fillId="9" borderId="15" xfId="4" applyNumberFormat="1" applyFont="1" applyFill="1" applyBorder="1" applyAlignment="1" applyProtection="1">
      <alignment horizontal="center" vertical="center" wrapText="1"/>
      <protection locked="0"/>
    </xf>
    <xf numFmtId="49" fontId="20" fillId="9" borderId="21" xfId="3" applyNumberFormat="1" applyFont="1" applyFill="1" applyBorder="1" applyAlignment="1" applyProtection="1">
      <alignment horizontal="center" vertical="center" wrapText="1"/>
      <protection locked="0"/>
    </xf>
    <xf numFmtId="0" fontId="20" fillId="9" borderId="21" xfId="3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 applyAlignment="1">
      <alignment horizontal="center"/>
    </xf>
    <xf numFmtId="49" fontId="18" fillId="0" borderId="11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0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21" fillId="0" borderId="15" xfId="5" applyFont="1" applyFill="1" applyBorder="1" applyAlignment="1" applyProtection="1">
      <alignment horizontal="center" vertical="center" wrapText="1"/>
    </xf>
    <xf numFmtId="0" fontId="16" fillId="0" borderId="15" xfId="3" applyFont="1" applyFill="1" applyBorder="1" applyAlignment="1">
      <alignment horizontal="center" vertical="center" wrapText="1"/>
    </xf>
    <xf numFmtId="49" fontId="20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15" xfId="3" applyNumberFormat="1" applyFont="1" applyFill="1" applyBorder="1" applyAlignment="1" applyProtection="1">
      <alignment horizontal="center" vertical="center"/>
      <protection locked="0"/>
    </xf>
    <xf numFmtId="49" fontId="18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19" xfId="3" applyFont="1" applyFill="1" applyBorder="1" applyAlignment="1">
      <alignment horizontal="center" vertical="center"/>
    </xf>
    <xf numFmtId="0" fontId="18" fillId="0" borderId="19" xfId="3" applyFont="1" applyFill="1" applyBorder="1" applyAlignment="1">
      <alignment horizontal="center" vertical="center" wrapText="1"/>
    </xf>
    <xf numFmtId="49" fontId="18" fillId="0" borderId="19" xfId="4" applyNumberFormat="1" applyFont="1" applyFill="1" applyBorder="1" applyAlignment="1" applyProtection="1">
      <alignment horizontal="center" vertical="center" wrapText="1"/>
      <protection locked="0"/>
    </xf>
    <xf numFmtId="0" fontId="21" fillId="0" borderId="21" xfId="5" applyFont="1" applyFill="1" applyBorder="1" applyAlignment="1" applyProtection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49" fontId="20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21" xfId="3" applyNumberFormat="1" applyFont="1" applyFill="1" applyBorder="1" applyAlignment="1" applyProtection="1">
      <alignment horizontal="center" vertical="center"/>
      <protection locked="0"/>
    </xf>
    <xf numFmtId="167" fontId="16" fillId="7" borderId="15" xfId="3" applyNumberFormat="1" applyFont="1" applyFill="1" applyBorder="1" applyAlignment="1">
      <alignment horizontal="center" vertical="center" wrapText="1"/>
    </xf>
    <xf numFmtId="167" fontId="16" fillId="0" borderId="15" xfId="3" applyNumberFormat="1" applyFont="1" applyFill="1" applyBorder="1" applyAlignment="1">
      <alignment horizontal="center" vertical="center" wrapText="1"/>
    </xf>
    <xf numFmtId="167" fontId="16" fillId="0" borderId="0" xfId="3" applyNumberFormat="1" applyFont="1" applyAlignment="1">
      <alignment horizontal="center" vertical="center"/>
    </xf>
    <xf numFmtId="167" fontId="16" fillId="7" borderId="16" xfId="3" applyNumberFormat="1" applyFont="1" applyFill="1" applyBorder="1" applyAlignment="1">
      <alignment horizontal="center" vertical="center" wrapText="1"/>
    </xf>
    <xf numFmtId="167" fontId="16" fillId="0" borderId="16" xfId="3" applyNumberFormat="1" applyFont="1" applyFill="1" applyBorder="1" applyAlignment="1">
      <alignment horizontal="center" vertical="center" wrapText="1"/>
    </xf>
    <xf numFmtId="167" fontId="16" fillId="7" borderId="15" xfId="5" applyNumberFormat="1" applyFont="1" applyFill="1" applyBorder="1" applyAlignment="1" applyProtection="1">
      <alignment horizontal="center" vertical="center" wrapText="1"/>
      <protection locked="0"/>
    </xf>
    <xf numFmtId="167" fontId="16" fillId="7" borderId="21" xfId="3" applyNumberFormat="1" applyFont="1" applyFill="1" applyBorder="1" applyAlignment="1">
      <alignment horizontal="center" vertical="center" wrapText="1"/>
    </xf>
    <xf numFmtId="167" fontId="16" fillId="0" borderId="21" xfId="3" applyNumberFormat="1" applyFont="1" applyFill="1" applyBorder="1" applyAlignment="1">
      <alignment horizontal="center" vertical="center" wrapText="1"/>
    </xf>
    <xf numFmtId="167" fontId="16" fillId="7" borderId="22" xfId="3" applyNumberFormat="1" applyFont="1" applyFill="1" applyBorder="1" applyAlignment="1">
      <alignment horizontal="center" vertical="center" wrapText="1"/>
    </xf>
    <xf numFmtId="167" fontId="16" fillId="0" borderId="22" xfId="3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ill="1"/>
    <xf numFmtId="6" fontId="0" fillId="0" borderId="0" xfId="0" applyNumberFormat="1" applyFill="1" applyAlignment="1">
      <alignment horizontal="left"/>
    </xf>
    <xf numFmtId="0" fontId="25" fillId="0" borderId="0" xfId="0" applyFont="1"/>
    <xf numFmtId="0" fontId="1" fillId="0" borderId="5" xfId="0" applyFont="1" applyFill="1" applyBorder="1" applyAlignment="1"/>
    <xf numFmtId="168" fontId="27" fillId="0" borderId="5" xfId="6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" fillId="0" borderId="0" xfId="0" applyFont="1" applyAlignment="1"/>
    <xf numFmtId="168" fontId="27" fillId="0" borderId="5" xfId="6" applyNumberFormat="1" applyFont="1" applyBorder="1" applyAlignment="1">
      <alignment horizontal="left" vertical="center"/>
    </xf>
    <xf numFmtId="0" fontId="1" fillId="0" borderId="5" xfId="0" applyFont="1" applyFill="1" applyBorder="1" applyAlignment="1">
      <alignment horizontal="left"/>
    </xf>
    <xf numFmtId="168" fontId="9" fillId="0" borderId="5" xfId="6" applyNumberFormat="1" applyFont="1" applyBorder="1" applyAlignment="1">
      <alignment horizontal="center" vertical="center"/>
    </xf>
    <xf numFmtId="0" fontId="22" fillId="5" borderId="0" xfId="0" applyFont="1" applyFill="1" applyAlignment="1">
      <alignment horizontal="center" wrapText="1"/>
    </xf>
    <xf numFmtId="0" fontId="26" fillId="5" borderId="0" xfId="0" applyFont="1" applyFill="1" applyAlignment="1">
      <alignment horizontal="center" wrapText="1"/>
    </xf>
    <xf numFmtId="0" fontId="25" fillId="0" borderId="0" xfId="0" applyFont="1" applyAlignment="1">
      <alignment horizontal="center"/>
    </xf>
    <xf numFmtId="0" fontId="1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" fillId="6" borderId="0" xfId="0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49" fontId="18" fillId="8" borderId="23" xfId="3" applyNumberFormat="1" applyFont="1" applyFill="1" applyBorder="1" applyAlignment="1" applyProtection="1">
      <alignment horizontal="center" vertical="center" wrapText="1"/>
      <protection locked="0"/>
    </xf>
    <xf numFmtId="49" fontId="18" fillId="8" borderId="24" xfId="3" applyNumberFormat="1" applyFont="1" applyFill="1" applyBorder="1" applyAlignment="1" applyProtection="1">
      <alignment horizontal="center" vertical="center" wrapText="1"/>
      <protection locked="0"/>
    </xf>
    <xf numFmtId="49" fontId="18" fillId="8" borderId="17" xfId="3" applyNumberFormat="1" applyFont="1" applyFill="1" applyBorder="1" applyAlignment="1" applyProtection="1">
      <alignment horizontal="center" vertical="center" wrapText="1"/>
      <protection locked="0"/>
    </xf>
    <xf numFmtId="2" fontId="24" fillId="8" borderId="0" xfId="3" applyNumberFormat="1" applyFont="1" applyFill="1" applyBorder="1" applyAlignment="1" applyProtection="1">
      <alignment horizontal="center" vertical="center"/>
      <protection locked="0"/>
    </xf>
    <xf numFmtId="49" fontId="18" fillId="8" borderId="13" xfId="3" applyNumberFormat="1" applyFont="1" applyFill="1" applyBorder="1" applyAlignment="1" applyProtection="1">
      <alignment horizontal="center" vertical="center" wrapText="1"/>
      <protection locked="0"/>
    </xf>
    <xf numFmtId="49" fontId="18" fillId="8" borderId="0" xfId="3" applyNumberFormat="1" applyFont="1" applyFill="1" applyBorder="1" applyAlignment="1" applyProtection="1">
      <alignment horizontal="center" vertical="center" wrapText="1"/>
      <protection locked="0"/>
    </xf>
  </cellXfs>
  <cellStyles count="7">
    <cellStyle name="Comma" xfId="6" builtinId="3"/>
    <cellStyle name="Hyperlink" xfId="1" builtinId="8"/>
    <cellStyle name="Hyperlink 2" xfId="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3" xfId="4" xr:uid="{00000000-0005-0000-0000-000006000000}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0</xdr:rowOff>
    </xdr:from>
    <xdr:to>
      <xdr:col>12</xdr:col>
      <xdr:colOff>20080</xdr:colOff>
      <xdr:row>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0E170E-4F21-4A89-9778-4FCC02A480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0"/>
          <a:ext cx="1077355" cy="885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mailto:sslivken@comcast.net%20763-258-1177" TargetMode="External"/><Relationship Id="rId21" Type="http://schemas.openxmlformats.org/officeDocument/2006/relationships/hyperlink" Target="mailto:riches30@gmail.com%20612-242-8809" TargetMode="External"/><Relationship Id="rId42" Type="http://schemas.openxmlformats.org/officeDocument/2006/relationships/hyperlink" Target="mailto:adamjustincpa@gmail.com%20952-452-2881" TargetMode="External"/><Relationship Id="rId47" Type="http://schemas.openxmlformats.org/officeDocument/2006/relationships/hyperlink" Target="mailto:reid-larson@cargill.com" TargetMode="External"/><Relationship Id="rId63" Type="http://schemas.openxmlformats.org/officeDocument/2006/relationships/hyperlink" Target="mailto:vochio@yahoo.com%20763-3778606" TargetMode="External"/><Relationship Id="rId68" Type="http://schemas.openxmlformats.org/officeDocument/2006/relationships/hyperlink" Target="mailto:craig.popp@rbc.com%20612-703-5243" TargetMode="External"/><Relationship Id="rId84" Type="http://schemas.openxmlformats.org/officeDocument/2006/relationships/hyperlink" Target="mailto:wrecza77@yahoo.com%20612-868-9485" TargetMode="External"/><Relationship Id="rId89" Type="http://schemas.openxmlformats.org/officeDocument/2006/relationships/hyperlink" Target="mailto:akim@evs-eng.com" TargetMode="External"/><Relationship Id="rId2" Type="http://schemas.openxmlformats.org/officeDocument/2006/relationships/hyperlink" Target="mailto:mike@ackerberg.com%20612-924-6410" TargetMode="External"/><Relationship Id="rId16" Type="http://schemas.openxmlformats.org/officeDocument/2006/relationships/hyperlink" Target="mailto:derekschmale@hotmail.com%20319-541-5430" TargetMode="External"/><Relationship Id="rId29" Type="http://schemas.openxmlformats.org/officeDocument/2006/relationships/hyperlink" Target="mailto:stanhop33@msn.com%20763-772-4447" TargetMode="External"/><Relationship Id="rId107" Type="http://schemas.openxmlformats.org/officeDocument/2006/relationships/hyperlink" Target="mailto:gerryt007@aol.com" TargetMode="External"/><Relationship Id="rId11" Type="http://schemas.openxmlformats.org/officeDocument/2006/relationships/hyperlink" Target="mailto:ejohnson@thermetic.com%20952-542-9355" TargetMode="External"/><Relationship Id="rId24" Type="http://schemas.openxmlformats.org/officeDocument/2006/relationships/hyperlink" Target="mailto:rick.bollin@gmail.com%20952-546-6339" TargetMode="External"/><Relationship Id="rId32" Type="http://schemas.openxmlformats.org/officeDocument/2006/relationships/hyperlink" Target="mailto:cjbernardy@gmail.com%20612.501.9622" TargetMode="External"/><Relationship Id="rId37" Type="http://schemas.openxmlformats.org/officeDocument/2006/relationships/hyperlink" Target="mailto:njacobson@dallasgrp.com%20763591-1270" TargetMode="External"/><Relationship Id="rId40" Type="http://schemas.openxmlformats.org/officeDocument/2006/relationships/hyperlink" Target="mailto:dbialke@bialkelaw.com%20612-998-5516" TargetMode="External"/><Relationship Id="rId45" Type="http://schemas.openxmlformats.org/officeDocument/2006/relationships/hyperlink" Target="mailto:brent.wolosyn@gmail.com%20612-578-6521" TargetMode="External"/><Relationship Id="rId53" Type="http://schemas.openxmlformats.org/officeDocument/2006/relationships/hyperlink" Target="mailto:chad@cornerstonemediagroup.com%20612-220-4014" TargetMode="External"/><Relationship Id="rId58" Type="http://schemas.openxmlformats.org/officeDocument/2006/relationships/hyperlink" Target="mailto:dwsupalla@gmail.com%20612-670-2863" TargetMode="External"/><Relationship Id="rId66" Type="http://schemas.openxmlformats.org/officeDocument/2006/relationships/hyperlink" Target="mailto:kelly.gallagher@mac.com%20612-730-2989" TargetMode="External"/><Relationship Id="rId74" Type="http://schemas.openxmlformats.org/officeDocument/2006/relationships/hyperlink" Target="mailto:mdecks@hotmail.com" TargetMode="External"/><Relationship Id="rId79" Type="http://schemas.openxmlformats.org/officeDocument/2006/relationships/hyperlink" Target="mailto:alecjohnson@gmail.com%20952-200-0754" TargetMode="External"/><Relationship Id="rId87" Type="http://schemas.openxmlformats.org/officeDocument/2006/relationships/hyperlink" Target="mailto:randyzed@gmail.com" TargetMode="External"/><Relationship Id="rId102" Type="http://schemas.openxmlformats.org/officeDocument/2006/relationships/hyperlink" Target="mailto:todd@toddknutson.com" TargetMode="External"/><Relationship Id="rId5" Type="http://schemas.openxmlformats.org/officeDocument/2006/relationships/hyperlink" Target="mailto:scott.hartmann@writingassist.com%20763-464-0400" TargetMode="External"/><Relationship Id="rId61" Type="http://schemas.openxmlformats.org/officeDocument/2006/relationships/hyperlink" Target="mailto:ryanthomas1323@yahoo.com%20952-393-4872" TargetMode="External"/><Relationship Id="rId82" Type="http://schemas.openxmlformats.org/officeDocument/2006/relationships/hyperlink" Target="mailto:rossjohn11@hotmail.com%20651-334-3398" TargetMode="External"/><Relationship Id="rId90" Type="http://schemas.openxmlformats.org/officeDocument/2006/relationships/hyperlink" Target="mailto:dwsupalla@yahoo.com" TargetMode="External"/><Relationship Id="rId95" Type="http://schemas.openxmlformats.org/officeDocument/2006/relationships/hyperlink" Target="mailto:howard.hoffman@gmail.com" TargetMode="External"/><Relationship Id="rId19" Type="http://schemas.openxmlformats.org/officeDocument/2006/relationships/hyperlink" Target="mailto:umd1980@msn.com%20612-963-4973" TargetMode="External"/><Relationship Id="rId14" Type="http://schemas.openxmlformats.org/officeDocument/2006/relationships/hyperlink" Target="mailto:ngnerer@comcast.net%20612-280-9489" TargetMode="External"/><Relationship Id="rId22" Type="http://schemas.openxmlformats.org/officeDocument/2006/relationships/hyperlink" Target="mailto:slbechtold2000@yahoo.com%20763-360-7971" TargetMode="External"/><Relationship Id="rId27" Type="http://schemas.openxmlformats.org/officeDocument/2006/relationships/hyperlink" Target="mailto:ssshell1@aol.com%20952-472-7939" TargetMode="External"/><Relationship Id="rId30" Type="http://schemas.openxmlformats.org/officeDocument/2006/relationships/hyperlink" Target="mailto:gaase001@yahoo.com%20952-925-9581" TargetMode="External"/><Relationship Id="rId35" Type="http://schemas.openxmlformats.org/officeDocument/2006/relationships/hyperlink" Target="mailto:garyridout@comcast.net%20612-619-8598" TargetMode="External"/><Relationship Id="rId43" Type="http://schemas.openxmlformats.org/officeDocument/2006/relationships/hyperlink" Target="mailto:stevebroyer@gmail.com%20612-770-4645" TargetMode="External"/><Relationship Id="rId48" Type="http://schemas.openxmlformats.org/officeDocument/2006/relationships/hyperlink" Target="mailto:ryanfoudray@rxlandscape.com%20612-369-1660" TargetMode="External"/><Relationship Id="rId56" Type="http://schemas.openxmlformats.org/officeDocument/2006/relationships/hyperlink" Target="mailto:lamanna31@yahoo.com%20651-442-0273" TargetMode="External"/><Relationship Id="rId64" Type="http://schemas.openxmlformats.org/officeDocument/2006/relationships/hyperlink" Target="mailto:Jacksonalley1@gmail.com%20612-816-0862" TargetMode="External"/><Relationship Id="rId69" Type="http://schemas.openxmlformats.org/officeDocument/2006/relationships/hyperlink" Target="mailto:bradeleyejordan@gmail.com%20763-458-3414" TargetMode="External"/><Relationship Id="rId77" Type="http://schemas.openxmlformats.org/officeDocument/2006/relationships/hyperlink" Target="mailto:tclipanot@gmail.com%20162-267-9706" TargetMode="External"/><Relationship Id="rId100" Type="http://schemas.openxmlformats.org/officeDocument/2006/relationships/hyperlink" Target="mailto:bkadue@sil-pro.com" TargetMode="External"/><Relationship Id="rId105" Type="http://schemas.openxmlformats.org/officeDocument/2006/relationships/hyperlink" Target="mailto:david.v.hillesheim@xcelenergy.com" TargetMode="External"/><Relationship Id="rId8" Type="http://schemas.openxmlformats.org/officeDocument/2006/relationships/hyperlink" Target="mailto:rverloimag@aol.com%20612-750-7743" TargetMode="External"/><Relationship Id="rId51" Type="http://schemas.openxmlformats.org/officeDocument/2006/relationships/hyperlink" Target="mailto:todd-miron@cargill.com%20612-718-3991" TargetMode="External"/><Relationship Id="rId72" Type="http://schemas.openxmlformats.org/officeDocument/2006/relationships/hyperlink" Target="mailto:nickp.ward@yahoo.com" TargetMode="External"/><Relationship Id="rId80" Type="http://schemas.openxmlformats.org/officeDocument/2006/relationships/hyperlink" Target="mailto:gregorid@bsci.com%20763-370-2833" TargetMode="External"/><Relationship Id="rId85" Type="http://schemas.openxmlformats.org/officeDocument/2006/relationships/hyperlink" Target="mailto:chris@thebankrecruiters.com%20612-875-1223" TargetMode="External"/><Relationship Id="rId93" Type="http://schemas.openxmlformats.org/officeDocument/2006/relationships/hyperlink" Target="mailto:brian.m.sutton@gmail.com" TargetMode="External"/><Relationship Id="rId98" Type="http://schemas.openxmlformats.org/officeDocument/2006/relationships/hyperlink" Target="mailto:roger.hamm@comcast.net" TargetMode="External"/><Relationship Id="rId3" Type="http://schemas.openxmlformats.org/officeDocument/2006/relationships/hyperlink" Target="mailto:tom.bredesen@mmstwincities.com%20612-325-7473" TargetMode="External"/><Relationship Id="rId12" Type="http://schemas.openxmlformats.org/officeDocument/2006/relationships/hyperlink" Target="mailto:ymillman@yahoo.com%20763-593-5432" TargetMode="External"/><Relationship Id="rId17" Type="http://schemas.openxmlformats.org/officeDocument/2006/relationships/hyperlink" Target="mailto:darintallen@hotmail.com%20612-810-4395" TargetMode="External"/><Relationship Id="rId25" Type="http://schemas.openxmlformats.org/officeDocument/2006/relationships/hyperlink" Target="mailto:sklatt@comcast.net%20612-799-3405" TargetMode="External"/><Relationship Id="rId33" Type="http://schemas.openxmlformats.org/officeDocument/2006/relationships/hyperlink" Target="mailto:phinmn@comcast.net%20612-801-1004" TargetMode="External"/><Relationship Id="rId38" Type="http://schemas.openxmlformats.org/officeDocument/2006/relationships/hyperlink" Target="mailto:paulgerber12345@gmail.com%20612-990-0303" TargetMode="External"/><Relationship Id="rId46" Type="http://schemas.openxmlformats.org/officeDocument/2006/relationships/hyperlink" Target="mailto:ezsorensen@yahoo.com%20612-501-4941" TargetMode="External"/><Relationship Id="rId59" Type="http://schemas.openxmlformats.org/officeDocument/2006/relationships/hyperlink" Target="mailto:curt.tetzlaff@gmail.com" TargetMode="External"/><Relationship Id="rId67" Type="http://schemas.openxmlformats.org/officeDocument/2006/relationships/hyperlink" Target="mailto:ericberg77@yahoo.com" TargetMode="External"/><Relationship Id="rId103" Type="http://schemas.openxmlformats.org/officeDocument/2006/relationships/hyperlink" Target="mailto:dylan.niska@traditionllc.com" TargetMode="External"/><Relationship Id="rId108" Type="http://schemas.openxmlformats.org/officeDocument/2006/relationships/hyperlink" Target="mailto:bzurn@cardinalcorp.com" TargetMode="External"/><Relationship Id="rId20" Type="http://schemas.openxmlformats.org/officeDocument/2006/relationships/hyperlink" Target="mailto:michael.d.deede@pjc.com%20612-303-6507" TargetMode="External"/><Relationship Id="rId41" Type="http://schemas.openxmlformats.org/officeDocument/2006/relationships/hyperlink" Target="mailto:tmlgv@comcast.net%20763-545-7214" TargetMode="External"/><Relationship Id="rId54" Type="http://schemas.openxmlformats.org/officeDocument/2006/relationships/hyperlink" Target="mailto:mdoherty@brutlaw.com%20612-709-6839" TargetMode="External"/><Relationship Id="rId62" Type="http://schemas.openxmlformats.org/officeDocument/2006/relationships/hyperlink" Target="mailto:chuckmarion87@gmail.com" TargetMode="External"/><Relationship Id="rId70" Type="http://schemas.openxmlformats.org/officeDocument/2006/relationships/hyperlink" Target="mailto:hendy107@gmail.com%20612-803-2858" TargetMode="External"/><Relationship Id="rId75" Type="http://schemas.openxmlformats.org/officeDocument/2006/relationships/hyperlink" Target="mailto:ericswift13@gmail.com" TargetMode="External"/><Relationship Id="rId83" Type="http://schemas.openxmlformats.org/officeDocument/2006/relationships/hyperlink" Target="mailto:jaxelson@comcast.net%20612-636-3821" TargetMode="External"/><Relationship Id="rId88" Type="http://schemas.openxmlformats.org/officeDocument/2006/relationships/hyperlink" Target="mailto:stevebroyer@gmail.com" TargetMode="External"/><Relationship Id="rId91" Type="http://schemas.openxmlformats.org/officeDocument/2006/relationships/hyperlink" Target="mailto:trl394@yahoo.com" TargetMode="External"/><Relationship Id="rId96" Type="http://schemas.openxmlformats.org/officeDocument/2006/relationships/hyperlink" Target="mailto:darintallen@hotmail.com" TargetMode="External"/><Relationship Id="rId1" Type="http://schemas.openxmlformats.org/officeDocument/2006/relationships/hyperlink" Target="mailto:rengebre@brocade.com%20612-710-5092" TargetMode="External"/><Relationship Id="rId6" Type="http://schemas.openxmlformats.org/officeDocument/2006/relationships/hyperlink" Target="mailto:gmeier@e-commworks.com%20612-868-3676" TargetMode="External"/><Relationship Id="rId15" Type="http://schemas.openxmlformats.org/officeDocument/2006/relationships/hyperlink" Target="mailto:danbomn@comcast.net%20612-805-5749" TargetMode="External"/><Relationship Id="rId23" Type="http://schemas.openxmlformats.org/officeDocument/2006/relationships/hyperlink" Target="mailto:steve@probooksmn.com%20763-525-1821" TargetMode="External"/><Relationship Id="rId28" Type="http://schemas.openxmlformats.org/officeDocument/2006/relationships/hyperlink" Target="mailto:ecouture80@comcast.net%20763-443-6362" TargetMode="External"/><Relationship Id="rId36" Type="http://schemas.openxmlformats.org/officeDocument/2006/relationships/hyperlink" Target="mailto:michael@spearenvelope.com%20952-545-7124" TargetMode="External"/><Relationship Id="rId49" Type="http://schemas.openxmlformats.org/officeDocument/2006/relationships/hyperlink" Target="mailto:scottedstrom@yahoo.com%20408-242-7135" TargetMode="External"/><Relationship Id="rId57" Type="http://schemas.openxmlformats.org/officeDocument/2006/relationships/hyperlink" Target="mailto:kevin.monogue@gmail.com%20763-232-9247" TargetMode="External"/><Relationship Id="rId106" Type="http://schemas.openxmlformats.org/officeDocument/2006/relationships/hyperlink" Target="mailto:tbischel42@gmail.com" TargetMode="External"/><Relationship Id="rId10" Type="http://schemas.openxmlformats.org/officeDocument/2006/relationships/hyperlink" Target="mailto:jhegedus@unlimited-usa.com%207637465150" TargetMode="External"/><Relationship Id="rId31" Type="http://schemas.openxmlformats.org/officeDocument/2006/relationships/hyperlink" Target="mailto:j_langlas@yahoo.com%20239-595-7092" TargetMode="External"/><Relationship Id="rId44" Type="http://schemas.openxmlformats.org/officeDocument/2006/relationships/hyperlink" Target="mailto:rgbert@yahoo.com%20612-387-8414" TargetMode="External"/><Relationship Id="rId52" Type="http://schemas.openxmlformats.org/officeDocument/2006/relationships/hyperlink" Target="mailto:dcwethington@yahoo.com%206125951397" TargetMode="External"/><Relationship Id="rId60" Type="http://schemas.openxmlformats.org/officeDocument/2006/relationships/hyperlink" Target="mailto:justinw@ibdmn.com%20612-363-4420" TargetMode="External"/><Relationship Id="rId65" Type="http://schemas.openxmlformats.org/officeDocument/2006/relationships/hyperlink" Target="mailto:mattkrasen@hotmail.com%20651-894-2885" TargetMode="External"/><Relationship Id="rId73" Type="http://schemas.openxmlformats.org/officeDocument/2006/relationships/hyperlink" Target="mailto:ryandahl72@gmail.com" TargetMode="External"/><Relationship Id="rId78" Type="http://schemas.openxmlformats.org/officeDocument/2006/relationships/hyperlink" Target="mailto:waynenau05@msn.com%20763-772-4754" TargetMode="External"/><Relationship Id="rId81" Type="http://schemas.openxmlformats.org/officeDocument/2006/relationships/hyperlink" Target="mailto:jpl876@yahoo.com%20952-303-3123" TargetMode="External"/><Relationship Id="rId86" Type="http://schemas.openxmlformats.org/officeDocument/2006/relationships/hyperlink" Target="mailto:chuckhaircut@gmail.com%20952-250-6041" TargetMode="External"/><Relationship Id="rId94" Type="http://schemas.openxmlformats.org/officeDocument/2006/relationships/hyperlink" Target="mailto:grove9021@gmail.com" TargetMode="External"/><Relationship Id="rId99" Type="http://schemas.openxmlformats.org/officeDocument/2006/relationships/hyperlink" Target="mailto:danderson@lindelectronics.com" TargetMode="External"/><Relationship Id="rId101" Type="http://schemas.openxmlformats.org/officeDocument/2006/relationships/hyperlink" Target="mailto:kjorsvik@yahoo.com" TargetMode="External"/><Relationship Id="rId4" Type="http://schemas.openxmlformats.org/officeDocument/2006/relationships/hyperlink" Target="mailto:sh4441@gmail.com%20612-325-4441" TargetMode="External"/><Relationship Id="rId9" Type="http://schemas.openxmlformats.org/officeDocument/2006/relationships/hyperlink" Target="mailto:randyzed@usfamily.net%20612-296-9689" TargetMode="External"/><Relationship Id="rId13" Type="http://schemas.openxmlformats.org/officeDocument/2006/relationships/hyperlink" Target="mailto:brian.m.sutton@gmail.com%20612-618-9150" TargetMode="External"/><Relationship Id="rId18" Type="http://schemas.openxmlformats.org/officeDocument/2006/relationships/hyperlink" Target="mailto:jshiek@shiekstax.com%20612-232-4175" TargetMode="External"/><Relationship Id="rId39" Type="http://schemas.openxmlformats.org/officeDocument/2006/relationships/hyperlink" Target="mailto:steve.haik@bsci.com%20612-522-7901" TargetMode="External"/><Relationship Id="rId109" Type="http://schemas.openxmlformats.org/officeDocument/2006/relationships/printerSettings" Target="../printerSettings/printerSettings4.bin"/><Relationship Id="rId34" Type="http://schemas.openxmlformats.org/officeDocument/2006/relationships/hyperlink" Target="mailto:rjboufford@msn.com%20612-750-8353" TargetMode="External"/><Relationship Id="rId50" Type="http://schemas.openxmlformats.org/officeDocument/2006/relationships/hyperlink" Target="mailto:steves@arcolacapital.com%20612-599-6357" TargetMode="External"/><Relationship Id="rId55" Type="http://schemas.openxmlformats.org/officeDocument/2006/relationships/hyperlink" Target="mailto:brentnordstrom@earthlink.net%20612-770-8838" TargetMode="External"/><Relationship Id="rId76" Type="http://schemas.openxmlformats.org/officeDocument/2006/relationships/hyperlink" Target="mailto:andy@grapevinerecruiting.com%20952-856-2371" TargetMode="External"/><Relationship Id="rId97" Type="http://schemas.openxmlformats.org/officeDocument/2006/relationships/hyperlink" Target="mailto:cemedina@comcast.net%20&#160;%20&#160;%20&#160;%20&#160;%20&#160;%20&#160;%20&#160;&#160;" TargetMode="External"/><Relationship Id="rId104" Type="http://schemas.openxmlformats.org/officeDocument/2006/relationships/hyperlink" Target="mailto:dave.schoeller@gmail.com" TargetMode="External"/><Relationship Id="rId7" Type="http://schemas.openxmlformats.org/officeDocument/2006/relationships/hyperlink" Target="mailto:robbialon@comcast.net%20612-598-8872" TargetMode="External"/><Relationship Id="rId71" Type="http://schemas.openxmlformats.org/officeDocument/2006/relationships/hyperlink" Target="mailto:nschultz23@gmail.com%20612-964-4289" TargetMode="External"/><Relationship Id="rId92" Type="http://schemas.openxmlformats.org/officeDocument/2006/relationships/hyperlink" Target="mailto:bradleyejord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zoomScaleNormal="100" workbookViewId="0">
      <selection activeCell="A2" sqref="A2"/>
    </sheetView>
  </sheetViews>
  <sheetFormatPr defaultRowHeight="15"/>
  <cols>
    <col min="1" max="1" width="26.42578125" style="32" customWidth="1"/>
    <col min="2" max="2" width="8.7109375" style="26" customWidth="1"/>
    <col min="3" max="3" width="8.42578125" style="126" bestFit="1" customWidth="1"/>
    <col min="4" max="10" width="5.7109375" style="3" customWidth="1"/>
    <col min="11" max="11" width="5.7109375" style="15" customWidth="1"/>
    <col min="12" max="12" width="5.7109375" style="3" customWidth="1"/>
  </cols>
  <sheetData>
    <row r="1" spans="1:12" ht="32.25" customHeight="1">
      <c r="A1" s="134" t="s">
        <v>0</v>
      </c>
      <c r="B1" s="134"/>
      <c r="C1" s="134"/>
      <c r="D1" s="134"/>
      <c r="E1" s="134"/>
      <c r="F1" s="134"/>
    </row>
    <row r="2" spans="1:12">
      <c r="A2" s="32" t="s">
        <v>947</v>
      </c>
    </row>
    <row r="5" spans="1:12" ht="32.25" customHeight="1">
      <c r="A5" s="133" t="s">
        <v>1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</row>
    <row r="6" spans="1:12">
      <c r="A6" s="34" t="s">
        <v>2</v>
      </c>
      <c r="B6" s="24" t="s">
        <v>3</v>
      </c>
      <c r="C6" s="24" t="s">
        <v>878</v>
      </c>
      <c r="D6" s="19" t="s">
        <v>4</v>
      </c>
      <c r="E6" s="19" t="s">
        <v>5</v>
      </c>
      <c r="F6" s="19" t="s">
        <v>6</v>
      </c>
      <c r="G6" s="19" t="s">
        <v>7</v>
      </c>
      <c r="H6" s="20" t="s">
        <v>8</v>
      </c>
      <c r="I6" s="20" t="s">
        <v>9</v>
      </c>
      <c r="J6" s="19" t="s">
        <v>10</v>
      </c>
      <c r="K6" s="21" t="s">
        <v>11</v>
      </c>
      <c r="L6" s="19" t="s">
        <v>12</v>
      </c>
    </row>
    <row r="7" spans="1:12">
      <c r="A7" s="30" t="s">
        <v>14</v>
      </c>
      <c r="B7" s="129">
        <f>VLOOKUP('Overall Standings'!A7,'Weekly Pts Breakdown'!A:R,18,FALSE)</f>
        <v>377.5</v>
      </c>
      <c r="C7" s="127">
        <f>$B$7-B7</f>
        <v>0</v>
      </c>
      <c r="D7" s="22">
        <v>5</v>
      </c>
      <c r="E7" s="22">
        <v>4</v>
      </c>
      <c r="F7" s="22">
        <v>1</v>
      </c>
      <c r="G7" s="42">
        <f>D7/(SUM(D7+E7+(F7*0.05)))</f>
        <v>0.55248618784530379</v>
      </c>
      <c r="H7" s="41" t="s">
        <v>887</v>
      </c>
      <c r="I7" s="41" t="s">
        <v>937</v>
      </c>
      <c r="J7" s="22">
        <f>41+42.5+37+33.5+36+43+40+28.5+34.5</f>
        <v>336</v>
      </c>
      <c r="K7" s="23">
        <f>B7-J7</f>
        <v>41.5</v>
      </c>
      <c r="L7" s="22" t="s">
        <v>39</v>
      </c>
    </row>
    <row r="8" spans="1:12">
      <c r="A8" s="30" t="s">
        <v>647</v>
      </c>
      <c r="B8" s="129">
        <f>VLOOKUP('Overall Standings'!A8,'Weekly Pts Breakdown'!A:R,18,FALSE)</f>
        <v>366</v>
      </c>
      <c r="C8" s="127">
        <f>$B$7-B8</f>
        <v>11.5</v>
      </c>
      <c r="D8" s="22">
        <v>4</v>
      </c>
      <c r="E8" s="22">
        <v>5</v>
      </c>
      <c r="F8" s="22">
        <v>0</v>
      </c>
      <c r="G8" s="42">
        <f>D8/(SUM(D8+E8+(F8*0.05)))</f>
        <v>0.44444444444444442</v>
      </c>
      <c r="H8" s="41" t="s">
        <v>887</v>
      </c>
      <c r="I8" s="41" t="s">
        <v>938</v>
      </c>
      <c r="J8" s="22">
        <f>39+37.5+33+31+42+43+44.5+43.5+40.5</f>
        <v>354</v>
      </c>
      <c r="K8" s="23">
        <f>B8-J8</f>
        <v>12</v>
      </c>
      <c r="L8" s="22" t="s">
        <v>939</v>
      </c>
    </row>
    <row r="9" spans="1:12">
      <c r="A9" s="30" t="s">
        <v>13</v>
      </c>
      <c r="B9" s="129">
        <f>VLOOKUP('Overall Standings'!A9,'Weekly Pts Breakdown'!A:R,18,FALSE)</f>
        <v>349</v>
      </c>
      <c r="C9" s="127">
        <f>$B$7-B9</f>
        <v>28.5</v>
      </c>
      <c r="D9" s="22">
        <v>3</v>
      </c>
      <c r="E9" s="22">
        <v>6</v>
      </c>
      <c r="F9" s="22">
        <v>0</v>
      </c>
      <c r="G9" s="42">
        <f t="shared" ref="G9" si="0">D9/(SUM(D9+E9+(F9*0.05)))</f>
        <v>0.33333333333333331</v>
      </c>
      <c r="H9" s="41" t="s">
        <v>886</v>
      </c>
      <c r="I9" s="41" t="s">
        <v>938</v>
      </c>
      <c r="J9" s="22">
        <f>46+40.5+43+35.5+38+41+39+45+43</f>
        <v>371</v>
      </c>
      <c r="K9" s="23">
        <f>B9-J9</f>
        <v>-22</v>
      </c>
      <c r="L9" s="22" t="s">
        <v>926</v>
      </c>
    </row>
    <row r="10" spans="1:12">
      <c r="A10" s="30" t="s">
        <v>15</v>
      </c>
      <c r="B10" s="129">
        <f>VLOOKUP('Overall Standings'!A10,'Weekly Pts Breakdown'!A:R,18,FALSE)</f>
        <v>338.5</v>
      </c>
      <c r="C10" s="127">
        <f>$B$7-B10</f>
        <v>39</v>
      </c>
      <c r="D10" s="22">
        <v>3</v>
      </c>
      <c r="E10" s="22">
        <v>5</v>
      </c>
      <c r="F10" s="22">
        <v>1</v>
      </c>
      <c r="G10" s="42">
        <f>D10/(SUM(D10+E10+(F10*0.05)))</f>
        <v>0.37267080745341613</v>
      </c>
      <c r="H10" s="41" t="s">
        <v>886</v>
      </c>
      <c r="I10" s="41" t="s">
        <v>940</v>
      </c>
      <c r="J10" s="22">
        <f>34+39+47+48+44+40+36.5+42+51</f>
        <v>381.5</v>
      </c>
      <c r="K10" s="23">
        <f>B10-J10</f>
        <v>-43</v>
      </c>
      <c r="L10" s="22" t="s">
        <v>926</v>
      </c>
    </row>
    <row r="11" spans="1:12">
      <c r="A11" s="34" t="s">
        <v>16</v>
      </c>
      <c r="B11" s="24" t="s">
        <v>3</v>
      </c>
      <c r="C11" s="128"/>
      <c r="D11" s="19" t="s">
        <v>4</v>
      </c>
      <c r="E11" s="19" t="s">
        <v>5</v>
      </c>
      <c r="F11" s="19" t="s">
        <v>6</v>
      </c>
      <c r="G11" s="19" t="s">
        <v>7</v>
      </c>
      <c r="H11" s="20" t="s">
        <v>8</v>
      </c>
      <c r="I11" s="20" t="s">
        <v>9</v>
      </c>
      <c r="J11" s="19" t="s">
        <v>10</v>
      </c>
      <c r="K11" s="21" t="s">
        <v>11</v>
      </c>
      <c r="L11" s="19" t="s">
        <v>12</v>
      </c>
    </row>
    <row r="12" spans="1:12">
      <c r="A12" s="30" t="s">
        <v>17</v>
      </c>
      <c r="B12" s="129">
        <f>VLOOKUP('Overall Standings'!A12,'Weekly Pts Breakdown'!A:R,18,FALSE)</f>
        <v>399.5</v>
      </c>
      <c r="C12" s="127">
        <f>$B$12-B12</f>
        <v>0</v>
      </c>
      <c r="D12" s="22">
        <v>6</v>
      </c>
      <c r="E12" s="22">
        <v>3</v>
      </c>
      <c r="F12" s="22">
        <v>0</v>
      </c>
      <c r="G12" s="42">
        <f t="shared" ref="G12" si="1">D12/(SUM(D12+E12+(F12*0.05)))</f>
        <v>0.66666666666666663</v>
      </c>
      <c r="H12" s="41" t="s">
        <v>885</v>
      </c>
      <c r="I12" s="41" t="s">
        <v>941</v>
      </c>
      <c r="J12" s="22">
        <f>33.5+42+31+44.5+26.5+42.5+35.5+36+29</f>
        <v>320.5</v>
      </c>
      <c r="K12" s="23">
        <f>B12-J12</f>
        <v>79</v>
      </c>
      <c r="L12" s="22" t="s">
        <v>40</v>
      </c>
    </row>
    <row r="13" spans="1:12">
      <c r="A13" s="30" t="s">
        <v>18</v>
      </c>
      <c r="B13" s="129">
        <f>VLOOKUP('Overall Standings'!A13,'Weekly Pts Breakdown'!A:R,18,FALSE)</f>
        <v>370.5</v>
      </c>
      <c r="C13" s="127">
        <f>$B$12-B13</f>
        <v>29</v>
      </c>
      <c r="D13" s="22">
        <v>5</v>
      </c>
      <c r="E13" s="22">
        <v>3</v>
      </c>
      <c r="F13" s="22">
        <v>1</v>
      </c>
      <c r="G13" s="42">
        <f>D13/(SUM(D13+E13+(F13*0.05)))</f>
        <v>0.6211180124223602</v>
      </c>
      <c r="H13" s="41" t="s">
        <v>887</v>
      </c>
      <c r="I13" s="41" t="s">
        <v>942</v>
      </c>
      <c r="J13" s="22">
        <f>46.5+46.5+33+32+34+43+40+37.5+37</f>
        <v>349.5</v>
      </c>
      <c r="K13" s="23">
        <f>B13-J13</f>
        <v>21</v>
      </c>
      <c r="L13" s="22" t="s">
        <v>39</v>
      </c>
    </row>
    <row r="14" spans="1:12">
      <c r="A14" s="30" t="s">
        <v>667</v>
      </c>
      <c r="B14" s="129">
        <f>VLOOKUP('Overall Standings'!A14,'Weekly Pts Breakdown'!A:R,18,FALSE)</f>
        <v>328.5</v>
      </c>
      <c r="C14" s="127">
        <f>$B$12-B14</f>
        <v>71</v>
      </c>
      <c r="D14" s="22">
        <v>3</v>
      </c>
      <c r="E14" s="22">
        <v>6</v>
      </c>
      <c r="F14" s="22">
        <v>0</v>
      </c>
      <c r="G14" s="42">
        <f>D14/(SUM(D14+E14+(F14*0.05)))</f>
        <v>0.33333333333333331</v>
      </c>
      <c r="H14" s="41" t="s">
        <v>886</v>
      </c>
      <c r="I14" s="41" t="s">
        <v>943</v>
      </c>
      <c r="J14" s="22">
        <f>36.5+35.5+47+49+53.5+45.5+41+38+45.5</f>
        <v>391.5</v>
      </c>
      <c r="K14" s="23">
        <f>B14-J14</f>
        <v>-63</v>
      </c>
      <c r="L14" s="22" t="s">
        <v>855</v>
      </c>
    </row>
    <row r="15" spans="1:12">
      <c r="A15" s="30" t="s">
        <v>645</v>
      </c>
      <c r="B15" s="129">
        <f>VLOOKUP('Overall Standings'!A15,'Weekly Pts Breakdown'!A:R,18,FALSE)</f>
        <v>330.5</v>
      </c>
      <c r="C15" s="127">
        <f>$B$12-B15</f>
        <v>69</v>
      </c>
      <c r="D15" s="22">
        <v>2</v>
      </c>
      <c r="E15" s="22">
        <v>7</v>
      </c>
      <c r="F15" s="22">
        <v>0</v>
      </c>
      <c r="G15" s="42">
        <f>D15/(SUM(D15+E15+(F15*0.05)))</f>
        <v>0.22222222222222221</v>
      </c>
      <c r="H15" s="41" t="s">
        <v>888</v>
      </c>
      <c r="I15" s="41" t="s">
        <v>943</v>
      </c>
      <c r="J15" s="22">
        <f>43.5+39+49+46.5+46+42+43.5+40.5+39.5</f>
        <v>389.5</v>
      </c>
      <c r="K15" s="23">
        <f>B15-J15</f>
        <v>-59</v>
      </c>
      <c r="L15" s="22" t="s">
        <v>38</v>
      </c>
    </row>
    <row r="16" spans="1:12" ht="15.75" thickBot="1">
      <c r="A16" s="31"/>
      <c r="B16" s="25"/>
      <c r="C16" s="125"/>
      <c r="D16" s="8"/>
      <c r="E16" s="8"/>
      <c r="F16" s="8"/>
      <c r="G16" s="9"/>
      <c r="H16" s="10"/>
      <c r="I16" s="11"/>
      <c r="J16" s="8"/>
      <c r="K16" s="16"/>
      <c r="L16" s="8"/>
    </row>
    <row r="17" spans="1:13" ht="32.25" customHeight="1">
      <c r="A17" s="133" t="s">
        <v>19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</row>
    <row r="18" spans="1:13">
      <c r="A18" s="34" t="s">
        <v>20</v>
      </c>
      <c r="B18" s="24" t="s">
        <v>3</v>
      </c>
      <c r="C18" s="24" t="s">
        <v>878</v>
      </c>
      <c r="D18" s="19" t="s">
        <v>4</v>
      </c>
      <c r="E18" s="19" t="s">
        <v>5</v>
      </c>
      <c r="F18" s="19" t="s">
        <v>6</v>
      </c>
      <c r="G18" s="19" t="s">
        <v>7</v>
      </c>
      <c r="H18" s="20" t="s">
        <v>8</v>
      </c>
      <c r="I18" s="20" t="s">
        <v>9</v>
      </c>
      <c r="J18" s="19" t="s">
        <v>10</v>
      </c>
      <c r="K18" s="21" t="s">
        <v>11</v>
      </c>
      <c r="L18" s="19" t="s">
        <v>12</v>
      </c>
    </row>
    <row r="19" spans="1:13">
      <c r="A19" s="30" t="s">
        <v>22</v>
      </c>
      <c r="B19" s="129">
        <f>VLOOKUP('Overall Standings'!A19,'Weekly Pts Breakdown'!A:R,18,FALSE)</f>
        <v>384</v>
      </c>
      <c r="C19" s="127">
        <f>$B$19-B19</f>
        <v>0</v>
      </c>
      <c r="D19" s="22">
        <v>6</v>
      </c>
      <c r="E19" s="22">
        <v>3</v>
      </c>
      <c r="F19" s="22">
        <v>0</v>
      </c>
      <c r="G19" s="42">
        <f t="shared" ref="G19:G22" si="2">D19/(SUM(D19+E19+(F19*0.05)))</f>
        <v>0.66666666666666663</v>
      </c>
      <c r="H19" s="41" t="s">
        <v>887</v>
      </c>
      <c r="I19" s="41" t="s">
        <v>944</v>
      </c>
      <c r="J19" s="22">
        <f>31.5+42.5+29+37.5+41.5+38+39+35+39</f>
        <v>333</v>
      </c>
      <c r="K19" s="23">
        <f>B19-J19</f>
        <v>51</v>
      </c>
      <c r="L19" s="22" t="s">
        <v>39</v>
      </c>
    </row>
    <row r="20" spans="1:13">
      <c r="A20" s="30" t="s">
        <v>23</v>
      </c>
      <c r="B20" s="129">
        <f>VLOOKUP('Overall Standings'!A20,'Weekly Pts Breakdown'!A:R,18,FALSE)</f>
        <v>360.5</v>
      </c>
      <c r="C20" s="127">
        <f>$B$19-B20</f>
        <v>23.5</v>
      </c>
      <c r="D20" s="22">
        <v>6</v>
      </c>
      <c r="E20" s="22">
        <v>3</v>
      </c>
      <c r="F20" s="22">
        <v>0</v>
      </c>
      <c r="G20" s="42">
        <f t="shared" si="2"/>
        <v>0.66666666666666663</v>
      </c>
      <c r="H20" s="41" t="s">
        <v>887</v>
      </c>
      <c r="I20" s="41" t="s">
        <v>938</v>
      </c>
      <c r="J20" s="22">
        <f>36.5+39.5+42+43.5+38.5+37+36+36.5+46.5</f>
        <v>356</v>
      </c>
      <c r="K20" s="23">
        <f>B20-J20</f>
        <v>4.5</v>
      </c>
      <c r="L20" s="22" t="s">
        <v>855</v>
      </c>
    </row>
    <row r="21" spans="1:13">
      <c r="A21" s="30" t="s">
        <v>670</v>
      </c>
      <c r="B21" s="129">
        <f>VLOOKUP('Overall Standings'!A21,'Weekly Pts Breakdown'!A:R,18,FALSE)</f>
        <v>343.5</v>
      </c>
      <c r="C21" s="127">
        <f>$B$19-B21</f>
        <v>40.5</v>
      </c>
      <c r="D21" s="22">
        <v>6</v>
      </c>
      <c r="E21" s="22">
        <v>3</v>
      </c>
      <c r="F21" s="22">
        <v>0</v>
      </c>
      <c r="G21" s="42">
        <f t="shared" si="2"/>
        <v>0.66666666666666663</v>
      </c>
      <c r="H21" s="41" t="s">
        <v>887</v>
      </c>
      <c r="I21" s="41" t="s">
        <v>938</v>
      </c>
      <c r="J21" s="22">
        <f>48.5+37.5+38+52+34.5+34.5+34+38+55</f>
        <v>372</v>
      </c>
      <c r="K21" s="23">
        <f>B21-J21</f>
        <v>-28.5</v>
      </c>
      <c r="L21" s="22" t="s">
        <v>855</v>
      </c>
    </row>
    <row r="22" spans="1:13">
      <c r="A22" s="30" t="s">
        <v>21</v>
      </c>
      <c r="B22" s="129">
        <f>VLOOKUP('Overall Standings'!A22,'Weekly Pts Breakdown'!A:R,18,FALSE)</f>
        <v>306</v>
      </c>
      <c r="C22" s="127">
        <f>$B$19-B22</f>
        <v>78</v>
      </c>
      <c r="D22" s="22">
        <v>1</v>
      </c>
      <c r="E22" s="22">
        <v>8</v>
      </c>
      <c r="F22" s="22">
        <v>0</v>
      </c>
      <c r="G22" s="42">
        <f t="shared" si="2"/>
        <v>0.1111111111111111</v>
      </c>
      <c r="H22" s="41" t="s">
        <v>888</v>
      </c>
      <c r="I22" s="41" t="s">
        <v>945</v>
      </c>
      <c r="J22" s="22">
        <f>43.5+41+51+48.5+45.5+37.5+47.5+45+48</f>
        <v>407.5</v>
      </c>
      <c r="K22" s="23">
        <f>B22-J22</f>
        <v>-101.5</v>
      </c>
      <c r="L22" s="22" t="s">
        <v>946</v>
      </c>
    </row>
    <row r="23" spans="1:13">
      <c r="A23" s="34" t="s">
        <v>24</v>
      </c>
      <c r="B23" s="24" t="s">
        <v>3</v>
      </c>
      <c r="C23" s="123"/>
      <c r="D23" s="19" t="s">
        <v>4</v>
      </c>
      <c r="E23" s="19" t="s">
        <v>5</v>
      </c>
      <c r="F23" s="19" t="s">
        <v>6</v>
      </c>
      <c r="G23" s="19" t="s">
        <v>7</v>
      </c>
      <c r="H23" s="20" t="s">
        <v>8</v>
      </c>
      <c r="I23" s="20" t="s">
        <v>9</v>
      </c>
      <c r="J23" s="19" t="s">
        <v>10</v>
      </c>
      <c r="K23" s="21" t="s">
        <v>11</v>
      </c>
      <c r="L23" s="19" t="s">
        <v>12</v>
      </c>
    </row>
    <row r="24" spans="1:13">
      <c r="A24" s="30" t="s">
        <v>664</v>
      </c>
      <c r="B24" s="129">
        <f>VLOOKUP('Overall Standings'!A24,'Weekly Pts Breakdown'!A:R,18,FALSE)</f>
        <v>383</v>
      </c>
      <c r="C24" s="124">
        <f>$B$24-B24</f>
        <v>0</v>
      </c>
      <c r="D24" s="22">
        <v>5</v>
      </c>
      <c r="E24" s="22">
        <v>3</v>
      </c>
      <c r="F24" s="22">
        <v>1</v>
      </c>
      <c r="G24" s="42">
        <f t="shared" ref="G24:G27" si="3">D24/(SUM(D24+E24+(F24*0.05)))</f>
        <v>0.6211180124223602</v>
      </c>
      <c r="H24" s="41" t="s">
        <v>885</v>
      </c>
      <c r="I24" s="41" t="s">
        <v>941</v>
      </c>
      <c r="J24" s="22">
        <f>33.5+41+39+23.5+39.5+40+32.5+42.5+41</f>
        <v>332.5</v>
      </c>
      <c r="K24" s="23">
        <f>B24-J24</f>
        <v>50.5</v>
      </c>
      <c r="L24" s="22" t="s">
        <v>926</v>
      </c>
    </row>
    <row r="25" spans="1:13">
      <c r="A25" s="30" t="s">
        <v>25</v>
      </c>
      <c r="B25" s="129">
        <f>VLOOKUP('Overall Standings'!A25,'Weekly Pts Breakdown'!A:R,18,FALSE)</f>
        <v>378</v>
      </c>
      <c r="C25" s="127">
        <f>$B$24-B25</f>
        <v>5</v>
      </c>
      <c r="D25" s="22">
        <v>6</v>
      </c>
      <c r="E25" s="22">
        <v>3</v>
      </c>
      <c r="F25" s="22">
        <v>0</v>
      </c>
      <c r="G25" s="42">
        <f t="shared" si="3"/>
        <v>0.66666666666666663</v>
      </c>
      <c r="H25" s="41" t="s">
        <v>886</v>
      </c>
      <c r="I25" s="41" t="s">
        <v>938</v>
      </c>
      <c r="J25" s="22">
        <f>44.5+33.5+37+31.5+40.5+37+46+39.5+30</f>
        <v>339.5</v>
      </c>
      <c r="K25" s="23">
        <f>B25-J25</f>
        <v>38.5</v>
      </c>
      <c r="L25" s="22" t="s">
        <v>39</v>
      </c>
    </row>
    <row r="26" spans="1:13">
      <c r="A26" s="30" t="s">
        <v>649</v>
      </c>
      <c r="B26" s="129">
        <f>VLOOKUP('Overall Standings'!A26,'Weekly Pts Breakdown'!A:R,18,FALSE)</f>
        <v>376.5</v>
      </c>
      <c r="C26" s="127">
        <f>$B$24-B26</f>
        <v>6.5</v>
      </c>
      <c r="D26" s="22">
        <v>7</v>
      </c>
      <c r="E26" s="22">
        <v>2</v>
      </c>
      <c r="F26" s="22">
        <v>0</v>
      </c>
      <c r="G26" s="42">
        <f t="shared" si="3"/>
        <v>0.77777777777777779</v>
      </c>
      <c r="H26" s="41" t="s">
        <v>887</v>
      </c>
      <c r="I26" s="41" t="s">
        <v>941</v>
      </c>
      <c r="J26" s="22">
        <f>35.5+38+41+36.5+39.5+37+38+42+32</f>
        <v>339.5</v>
      </c>
      <c r="K26" s="23">
        <f>B26-J26</f>
        <v>37</v>
      </c>
      <c r="L26" s="22" t="s">
        <v>38</v>
      </c>
    </row>
    <row r="27" spans="1:13">
      <c r="A27" s="30" t="s">
        <v>26</v>
      </c>
      <c r="B27" s="129">
        <f>VLOOKUP('Overall Standings'!A27,'Weekly Pts Breakdown'!A:R,18,FALSE)</f>
        <v>351</v>
      </c>
      <c r="C27" s="127">
        <f>$B$24-B27</f>
        <v>32</v>
      </c>
      <c r="D27" s="22">
        <v>2</v>
      </c>
      <c r="E27" s="22">
        <v>7</v>
      </c>
      <c r="F27" s="22">
        <v>0</v>
      </c>
      <c r="G27" s="42">
        <f t="shared" si="3"/>
        <v>0.22222222222222221</v>
      </c>
      <c r="H27" s="41" t="s">
        <v>888</v>
      </c>
      <c r="I27" s="41" t="s">
        <v>943</v>
      </c>
      <c r="J27" s="22">
        <f>46.5+44.5+43+42.5+40.5+39+44+44+25</f>
        <v>369</v>
      </c>
      <c r="K27" s="23">
        <f>B27-J27</f>
        <v>-18</v>
      </c>
      <c r="L27" s="22" t="s">
        <v>38</v>
      </c>
    </row>
    <row r="28" spans="1:13" ht="15.75" thickBot="1">
      <c r="A28" s="31"/>
      <c r="B28" s="25"/>
      <c r="C28" s="125"/>
      <c r="D28" s="8"/>
      <c r="E28" s="8"/>
      <c r="F28" s="8"/>
      <c r="G28" s="9"/>
      <c r="H28" s="10"/>
      <c r="I28" s="11"/>
      <c r="J28" s="8"/>
      <c r="K28" s="16"/>
      <c r="L28" s="8"/>
    </row>
    <row r="29" spans="1:13" ht="15.75" thickBot="1">
      <c r="D29" s="12"/>
      <c r="E29" s="4"/>
      <c r="F29" s="4"/>
      <c r="G29" s="4"/>
      <c r="H29" s="5"/>
      <c r="I29" s="5"/>
      <c r="J29" s="4"/>
      <c r="K29" s="17"/>
      <c r="L29" s="6"/>
      <c r="M29" s="2"/>
    </row>
    <row r="30" spans="1:13" ht="15.75" thickBot="1">
      <c r="A30" s="33" t="s">
        <v>27</v>
      </c>
      <c r="D30" s="13"/>
      <c r="E30" s="4"/>
      <c r="F30" s="4"/>
      <c r="G30" s="4"/>
      <c r="H30" s="5"/>
      <c r="I30" s="5"/>
      <c r="J30" s="4"/>
      <c r="K30" s="17"/>
      <c r="L30" s="7"/>
      <c r="M30" s="2"/>
    </row>
    <row r="31" spans="1:13">
      <c r="A31" s="33" t="s">
        <v>28</v>
      </c>
      <c r="D31" s="13"/>
      <c r="E31" s="4"/>
      <c r="F31" s="4"/>
      <c r="G31" s="4"/>
      <c r="H31" s="5"/>
      <c r="I31" s="5"/>
      <c r="J31" s="4"/>
      <c r="K31" s="17"/>
      <c r="L31" s="6"/>
      <c r="M31" s="2"/>
    </row>
    <row r="32" spans="1:13" ht="15.75" thickBot="1">
      <c r="A32" s="33" t="s">
        <v>29</v>
      </c>
      <c r="D32" s="11"/>
      <c r="E32" s="8"/>
      <c r="F32" s="8"/>
      <c r="G32" s="8"/>
      <c r="H32" s="10"/>
      <c r="I32" s="10"/>
      <c r="J32" s="8"/>
      <c r="K32" s="18"/>
      <c r="L32" s="9"/>
      <c r="M32" s="1"/>
    </row>
    <row r="33" spans="1:13" ht="15.75" thickBot="1">
      <c r="D33" s="12"/>
      <c r="E33" s="4"/>
      <c r="F33" s="4"/>
      <c r="G33" s="4"/>
      <c r="H33" s="14"/>
      <c r="I33" s="14"/>
      <c r="J33" s="4"/>
      <c r="K33" s="17"/>
      <c r="L33" s="6"/>
      <c r="M33" s="2"/>
    </row>
    <row r="34" spans="1:13" ht="15.75" thickBot="1">
      <c r="D34" s="13"/>
      <c r="E34" s="4"/>
      <c r="F34" s="4"/>
      <c r="G34" s="4"/>
      <c r="H34" s="5"/>
      <c r="I34" s="14"/>
      <c r="J34" s="4"/>
      <c r="K34" s="17"/>
      <c r="L34" s="6"/>
      <c r="M34" s="2"/>
    </row>
    <row r="35" spans="1:13" ht="15.75" thickBot="1">
      <c r="D35" s="13"/>
      <c r="E35" s="4"/>
      <c r="F35" s="4"/>
      <c r="G35" s="4"/>
      <c r="H35" s="5"/>
      <c r="I35" s="5"/>
      <c r="J35" s="4"/>
      <c r="K35" s="17"/>
      <c r="L35" s="7"/>
      <c r="M35" s="2"/>
    </row>
    <row r="36" spans="1:13">
      <c r="D36" s="13"/>
      <c r="E36" s="4"/>
      <c r="F36" s="4"/>
      <c r="G36" s="4"/>
      <c r="H36" s="5"/>
      <c r="I36" s="5"/>
      <c r="J36" s="4"/>
      <c r="K36" s="17"/>
      <c r="L36" s="7"/>
      <c r="M36" s="2"/>
    </row>
    <row r="45" spans="1:13">
      <c r="A45" s="32" t="s">
        <v>30</v>
      </c>
    </row>
    <row r="46" spans="1:13">
      <c r="A46" s="40" t="s">
        <v>31</v>
      </c>
    </row>
    <row r="47" spans="1:13">
      <c r="A47" s="40" t="s">
        <v>32</v>
      </c>
    </row>
    <row r="48" spans="1:13">
      <c r="A48" s="40" t="s">
        <v>33</v>
      </c>
    </row>
    <row r="49" spans="1:1">
      <c r="A49" s="40" t="s">
        <v>34</v>
      </c>
    </row>
    <row r="50" spans="1:1">
      <c r="A50" s="40" t="s">
        <v>35</v>
      </c>
    </row>
    <row r="51" spans="1:1">
      <c r="A51" s="40" t="s">
        <v>36</v>
      </c>
    </row>
    <row r="52" spans="1:1">
      <c r="A52" s="40"/>
    </row>
    <row r="53" spans="1:1">
      <c r="A53" s="40"/>
    </row>
  </sheetData>
  <mergeCells count="3">
    <mergeCell ref="A5:L5"/>
    <mergeCell ref="A17:L17"/>
    <mergeCell ref="A1:F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8"/>
  <sheetViews>
    <sheetView workbookViewId="0">
      <selection activeCell="K1" sqref="K1"/>
    </sheetView>
  </sheetViews>
  <sheetFormatPr defaultRowHeight="15"/>
  <cols>
    <col min="1" max="1" width="26.5703125" bestFit="1" customWidth="1"/>
    <col min="2" max="2" width="12" bestFit="1" customWidth="1"/>
  </cols>
  <sheetData>
    <row r="1" spans="1:18" ht="15.75">
      <c r="A1" s="27" t="s">
        <v>37</v>
      </c>
      <c r="B1" s="27" t="s">
        <v>38</v>
      </c>
      <c r="C1" s="27" t="s">
        <v>39</v>
      </c>
      <c r="D1" s="27" t="s">
        <v>40</v>
      </c>
      <c r="E1" s="27" t="s">
        <v>41</v>
      </c>
      <c r="F1" s="27" t="s">
        <v>42</v>
      </c>
      <c r="G1" s="27" t="s">
        <v>43</v>
      </c>
      <c r="H1" s="27" t="s">
        <v>44</v>
      </c>
      <c r="I1" s="27" t="s">
        <v>45</v>
      </c>
      <c r="J1" s="27" t="s">
        <v>46</v>
      </c>
      <c r="K1" s="27" t="s">
        <v>47</v>
      </c>
      <c r="L1" s="27" t="s">
        <v>48</v>
      </c>
      <c r="M1" s="27" t="s">
        <v>49</v>
      </c>
      <c r="N1" s="27" t="s">
        <v>50</v>
      </c>
      <c r="O1" s="27" t="s">
        <v>51</v>
      </c>
      <c r="P1" s="27" t="s">
        <v>52</v>
      </c>
      <c r="Q1" s="27" t="s">
        <v>53</v>
      </c>
      <c r="R1" s="29" t="s">
        <v>54</v>
      </c>
    </row>
    <row r="2" spans="1:18">
      <c r="A2" s="28" t="s">
        <v>17</v>
      </c>
      <c r="B2">
        <v>0</v>
      </c>
      <c r="C2">
        <v>46.5</v>
      </c>
      <c r="D2">
        <v>38</v>
      </c>
      <c r="E2">
        <v>49</v>
      </c>
      <c r="F2">
        <v>35.5</v>
      </c>
      <c r="G2">
        <v>53.5</v>
      </c>
      <c r="H2">
        <v>37.5</v>
      </c>
      <c r="I2">
        <v>44.5</v>
      </c>
      <c r="J2">
        <v>44</v>
      </c>
      <c r="K2">
        <v>51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399.5</v>
      </c>
    </row>
    <row r="3" spans="1:18">
      <c r="A3" s="28" t="s">
        <v>13</v>
      </c>
      <c r="B3">
        <v>0</v>
      </c>
      <c r="C3">
        <v>34</v>
      </c>
      <c r="D3">
        <v>39.5</v>
      </c>
      <c r="E3">
        <v>37</v>
      </c>
      <c r="F3">
        <v>44.5</v>
      </c>
      <c r="G3">
        <v>42</v>
      </c>
      <c r="H3">
        <v>39</v>
      </c>
      <c r="I3">
        <v>41</v>
      </c>
      <c r="J3">
        <v>35</v>
      </c>
      <c r="K3">
        <v>37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349</v>
      </c>
    </row>
    <row r="4" spans="1:18">
      <c r="A4" s="28" t="s">
        <v>25</v>
      </c>
      <c r="B4">
        <v>0</v>
      </c>
      <c r="C4">
        <v>36.5</v>
      </c>
      <c r="D4">
        <v>46.5</v>
      </c>
      <c r="E4">
        <v>43</v>
      </c>
      <c r="F4">
        <v>48.5</v>
      </c>
      <c r="G4">
        <v>39.5</v>
      </c>
      <c r="H4">
        <v>43</v>
      </c>
      <c r="I4">
        <v>34</v>
      </c>
      <c r="J4">
        <v>40.5</v>
      </c>
      <c r="K4">
        <v>46.5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378</v>
      </c>
    </row>
    <row r="5" spans="1:18">
      <c r="A5" s="28" t="s">
        <v>649</v>
      </c>
      <c r="B5">
        <v>0</v>
      </c>
      <c r="C5">
        <v>43.5</v>
      </c>
      <c r="D5">
        <v>42</v>
      </c>
      <c r="E5">
        <v>39</v>
      </c>
      <c r="F5">
        <v>43.5</v>
      </c>
      <c r="G5">
        <v>40.5</v>
      </c>
      <c r="H5">
        <v>43</v>
      </c>
      <c r="I5">
        <v>39</v>
      </c>
      <c r="J5">
        <v>38</v>
      </c>
      <c r="K5">
        <v>48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376.5</v>
      </c>
    </row>
    <row r="6" spans="1:18">
      <c r="A6" s="28" t="s">
        <v>15</v>
      </c>
      <c r="B6">
        <v>0</v>
      </c>
      <c r="C6">
        <v>46</v>
      </c>
      <c r="D6">
        <v>41</v>
      </c>
      <c r="E6">
        <v>33</v>
      </c>
      <c r="F6">
        <v>32</v>
      </c>
      <c r="G6">
        <v>36</v>
      </c>
      <c r="H6">
        <v>40</v>
      </c>
      <c r="I6">
        <v>43.5</v>
      </c>
      <c r="J6">
        <v>38</v>
      </c>
      <c r="K6">
        <v>29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338.5</v>
      </c>
    </row>
    <row r="7" spans="1:18">
      <c r="A7" s="28" t="s">
        <v>670</v>
      </c>
      <c r="B7">
        <v>0</v>
      </c>
      <c r="C7">
        <v>31.5</v>
      </c>
      <c r="D7">
        <v>42.5</v>
      </c>
      <c r="E7">
        <v>42</v>
      </c>
      <c r="F7">
        <v>23.5</v>
      </c>
      <c r="G7">
        <v>45.5</v>
      </c>
      <c r="H7">
        <v>45.5</v>
      </c>
      <c r="I7">
        <v>46</v>
      </c>
      <c r="J7">
        <v>42</v>
      </c>
      <c r="K7">
        <v>25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343.5</v>
      </c>
    </row>
    <row r="8" spans="1:18">
      <c r="A8" s="28" t="s">
        <v>645</v>
      </c>
      <c r="B8">
        <v>0</v>
      </c>
      <c r="C8">
        <v>36.5</v>
      </c>
      <c r="D8">
        <v>41</v>
      </c>
      <c r="E8">
        <v>31</v>
      </c>
      <c r="F8">
        <v>33.5</v>
      </c>
      <c r="G8">
        <v>34</v>
      </c>
      <c r="H8">
        <v>38</v>
      </c>
      <c r="I8">
        <v>36.5</v>
      </c>
      <c r="J8">
        <v>39.5</v>
      </c>
      <c r="K8">
        <v>40.5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330.5</v>
      </c>
    </row>
    <row r="9" spans="1:18">
      <c r="A9" s="28" t="s">
        <v>23</v>
      </c>
      <c r="B9">
        <v>0</v>
      </c>
      <c r="C9">
        <v>43.5</v>
      </c>
      <c r="D9">
        <v>40.5</v>
      </c>
      <c r="E9">
        <v>38</v>
      </c>
      <c r="F9">
        <v>36.5</v>
      </c>
      <c r="G9">
        <v>41.5</v>
      </c>
      <c r="H9">
        <v>43</v>
      </c>
      <c r="I9">
        <v>44</v>
      </c>
      <c r="J9">
        <v>43.5</v>
      </c>
      <c r="K9">
        <v>30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360.5</v>
      </c>
    </row>
    <row r="10" spans="1:18">
      <c r="A10" s="28" t="s">
        <v>22</v>
      </c>
      <c r="B10">
        <v>0</v>
      </c>
      <c r="C10">
        <v>48.5</v>
      </c>
      <c r="D10">
        <v>37.5</v>
      </c>
      <c r="E10">
        <v>51</v>
      </c>
      <c r="F10">
        <v>42.5</v>
      </c>
      <c r="G10">
        <v>38.5</v>
      </c>
      <c r="H10">
        <v>42</v>
      </c>
      <c r="I10">
        <v>38</v>
      </c>
      <c r="J10">
        <v>45</v>
      </c>
      <c r="K10">
        <v>41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384</v>
      </c>
    </row>
    <row r="11" spans="1:18">
      <c r="A11" s="28" t="s">
        <v>14</v>
      </c>
      <c r="B11">
        <v>0</v>
      </c>
      <c r="C11">
        <v>39</v>
      </c>
      <c r="D11">
        <v>37.5</v>
      </c>
      <c r="E11">
        <v>43</v>
      </c>
      <c r="F11">
        <v>46.5</v>
      </c>
      <c r="G11">
        <v>44</v>
      </c>
      <c r="H11">
        <v>37</v>
      </c>
      <c r="I11">
        <v>40</v>
      </c>
      <c r="J11">
        <v>45</v>
      </c>
      <c r="K11">
        <v>45.5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377.5</v>
      </c>
    </row>
    <row r="12" spans="1:18">
      <c r="A12" s="28" t="s">
        <v>647</v>
      </c>
      <c r="B12">
        <v>0</v>
      </c>
      <c r="C12">
        <v>41</v>
      </c>
      <c r="D12">
        <v>42.5</v>
      </c>
      <c r="E12">
        <v>47</v>
      </c>
      <c r="F12">
        <v>49</v>
      </c>
      <c r="G12">
        <v>38</v>
      </c>
      <c r="H12">
        <v>37</v>
      </c>
      <c r="I12">
        <v>35.5</v>
      </c>
      <c r="J12">
        <v>36.5</v>
      </c>
      <c r="K12">
        <v>39.5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366</v>
      </c>
    </row>
    <row r="13" spans="1:18">
      <c r="A13" s="28" t="s">
        <v>21</v>
      </c>
      <c r="B13">
        <v>0</v>
      </c>
      <c r="C13">
        <v>36.5</v>
      </c>
      <c r="D13">
        <v>39</v>
      </c>
      <c r="E13">
        <v>29</v>
      </c>
      <c r="F13">
        <v>31.5</v>
      </c>
      <c r="G13">
        <v>34.5</v>
      </c>
      <c r="H13">
        <v>42.5</v>
      </c>
      <c r="I13">
        <v>32.5</v>
      </c>
      <c r="J13">
        <v>28.5</v>
      </c>
      <c r="K13">
        <v>32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306</v>
      </c>
    </row>
    <row r="14" spans="1:18">
      <c r="A14" s="28" t="s">
        <v>26</v>
      </c>
      <c r="B14">
        <v>0</v>
      </c>
      <c r="C14">
        <v>33.5</v>
      </c>
      <c r="D14">
        <v>35.5</v>
      </c>
      <c r="E14">
        <v>37</v>
      </c>
      <c r="F14">
        <v>37.5</v>
      </c>
      <c r="G14">
        <v>39.5</v>
      </c>
      <c r="H14">
        <v>41</v>
      </c>
      <c r="I14">
        <v>36</v>
      </c>
      <c r="J14">
        <v>36</v>
      </c>
      <c r="K14">
        <v>55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351</v>
      </c>
    </row>
    <row r="15" spans="1:18">
      <c r="A15" s="28" t="s">
        <v>664</v>
      </c>
      <c r="B15">
        <v>0</v>
      </c>
      <c r="C15">
        <v>46.5</v>
      </c>
      <c r="D15">
        <v>39</v>
      </c>
      <c r="E15">
        <v>41</v>
      </c>
      <c r="F15">
        <v>52</v>
      </c>
      <c r="G15">
        <v>40.5</v>
      </c>
      <c r="H15">
        <v>40</v>
      </c>
      <c r="I15">
        <v>47.5</v>
      </c>
      <c r="J15">
        <v>37.5</v>
      </c>
      <c r="K15">
        <v>39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383</v>
      </c>
    </row>
    <row r="16" spans="1:18">
      <c r="A16" s="28" t="s">
        <v>18</v>
      </c>
      <c r="B16">
        <v>0</v>
      </c>
      <c r="C16">
        <v>33.5</v>
      </c>
      <c r="D16">
        <v>33.5</v>
      </c>
      <c r="E16">
        <v>47</v>
      </c>
      <c r="F16">
        <v>48</v>
      </c>
      <c r="G16">
        <v>46</v>
      </c>
      <c r="H16">
        <v>37</v>
      </c>
      <c r="I16">
        <v>40</v>
      </c>
      <c r="J16">
        <v>42.5</v>
      </c>
      <c r="K16">
        <v>43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370.5</v>
      </c>
    </row>
    <row r="17" spans="1:18">
      <c r="A17" s="28" t="s">
        <v>667</v>
      </c>
      <c r="B17">
        <v>0</v>
      </c>
      <c r="C17">
        <v>43.5</v>
      </c>
      <c r="D17">
        <v>44.5</v>
      </c>
      <c r="E17">
        <v>33</v>
      </c>
      <c r="F17">
        <v>31</v>
      </c>
      <c r="G17">
        <v>26.5</v>
      </c>
      <c r="H17">
        <v>34.5</v>
      </c>
      <c r="I17">
        <v>39</v>
      </c>
      <c r="J17">
        <v>42</v>
      </c>
      <c r="K17">
        <v>34.5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328.5</v>
      </c>
    </row>
    <row r="18" spans="1:18">
      <c r="A18" t="s">
        <v>672</v>
      </c>
      <c r="B18">
        <v>0</v>
      </c>
      <c r="C18">
        <v>640</v>
      </c>
      <c r="D18">
        <v>640</v>
      </c>
      <c r="E18">
        <v>640</v>
      </c>
      <c r="F18">
        <v>636</v>
      </c>
      <c r="G18">
        <v>640</v>
      </c>
      <c r="H18">
        <v>640</v>
      </c>
      <c r="I18">
        <v>637</v>
      </c>
      <c r="J18">
        <v>633</v>
      </c>
      <c r="K18">
        <v>636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 t="s">
        <v>54</v>
      </c>
    </row>
  </sheetData>
  <sortState ref="A3:R6">
    <sortCondition descending="1" ref="R3:R6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52"/>
  <sheetViews>
    <sheetView topLeftCell="AB1" workbookViewId="0">
      <selection activeCell="AC1" sqref="AC1"/>
    </sheetView>
  </sheetViews>
  <sheetFormatPr defaultRowHeight="15"/>
  <cols>
    <col min="1" max="1" width="26.5703125" style="37" customWidth="1"/>
    <col min="2" max="2" width="6.5703125" style="37" customWidth="1"/>
    <col min="3" max="3" width="3" style="37" customWidth="1"/>
    <col min="4" max="4" width="26.5703125" style="37" customWidth="1"/>
    <col min="5" max="5" width="6.5703125" style="37" customWidth="1"/>
    <col min="6" max="6" width="3" style="37" customWidth="1"/>
    <col min="7" max="7" width="26.5703125" style="37" customWidth="1"/>
    <col min="8" max="8" width="6.5703125" style="37" customWidth="1"/>
    <col min="9" max="9" width="3" style="37" customWidth="1"/>
    <col min="10" max="10" width="26.5703125" style="37" customWidth="1"/>
    <col min="11" max="11" width="6.5703125" style="37" customWidth="1"/>
    <col min="12" max="12" width="3" style="37" customWidth="1"/>
    <col min="13" max="13" width="26.5703125" style="37" customWidth="1"/>
    <col min="14" max="14" width="6.5703125" style="37" customWidth="1"/>
    <col min="15" max="15" width="3" style="37" customWidth="1"/>
    <col min="16" max="16" width="26.5703125" style="37" customWidth="1"/>
    <col min="17" max="17" width="6.5703125" style="37" customWidth="1"/>
    <col min="18" max="18" width="3" style="37" customWidth="1"/>
    <col min="19" max="19" width="26.5703125" style="37" customWidth="1"/>
    <col min="20" max="20" width="6.5703125" style="37" customWidth="1"/>
    <col min="21" max="21" width="3" style="37" customWidth="1"/>
    <col min="22" max="22" width="26.5703125" style="37" customWidth="1"/>
    <col min="23" max="23" width="6.5703125" style="37" customWidth="1"/>
    <col min="24" max="24" width="3" style="37" customWidth="1"/>
    <col min="25" max="25" width="4.42578125" style="37" customWidth="1"/>
    <col min="26" max="26" width="26.5703125" style="37" customWidth="1"/>
    <col min="27" max="27" width="6.5703125" style="37" customWidth="1"/>
    <col min="28" max="28" width="3" style="37" customWidth="1"/>
    <col min="29" max="29" width="26.5703125" style="37" customWidth="1"/>
    <col min="30" max="30" width="6.5703125" style="37" customWidth="1"/>
    <col min="31" max="31" width="3" style="37" customWidth="1"/>
    <col min="32" max="32" width="26.5703125" style="37" customWidth="1"/>
    <col min="33" max="33" width="6.5703125" style="37" customWidth="1"/>
    <col min="34" max="34" width="3" style="37" customWidth="1"/>
    <col min="35" max="35" width="26.5703125" style="37" customWidth="1"/>
    <col min="36" max="36" width="6.5703125" style="37" customWidth="1"/>
    <col min="37" max="37" width="3" style="37" customWidth="1"/>
    <col min="38" max="38" width="26.5703125" style="37" customWidth="1"/>
    <col min="39" max="39" width="6.5703125" style="37" customWidth="1"/>
    <col min="40" max="40" width="3" style="37" customWidth="1"/>
    <col min="41" max="41" width="26.5703125" style="37" customWidth="1"/>
    <col min="42" max="42" width="6.5703125" style="37" customWidth="1"/>
    <col min="43" max="43" width="3" style="37" customWidth="1"/>
    <col min="44" max="44" width="26.5703125" style="37" customWidth="1"/>
    <col min="45" max="45" width="6.5703125" style="37" customWidth="1"/>
    <col min="46" max="46" width="3" style="37" customWidth="1"/>
    <col min="47" max="47" width="26.5703125" style="37" customWidth="1"/>
    <col min="48" max="48" width="6.5703125" style="37" customWidth="1"/>
    <col min="49" max="49" width="3" style="37" customWidth="1"/>
    <col min="50" max="16384" width="9.140625" style="37"/>
  </cols>
  <sheetData>
    <row r="1" spans="1:49" s="26" customFormat="1">
      <c r="A1" s="26" t="s">
        <v>668</v>
      </c>
      <c r="C1" s="38"/>
      <c r="D1" s="26" t="s">
        <v>55</v>
      </c>
      <c r="F1" s="38"/>
      <c r="G1" s="26" t="s">
        <v>56</v>
      </c>
      <c r="I1" s="38"/>
      <c r="J1" s="26" t="s">
        <v>57</v>
      </c>
      <c r="L1" s="38"/>
      <c r="M1" s="26" t="s">
        <v>58</v>
      </c>
      <c r="O1" s="38"/>
      <c r="P1" s="26" t="s">
        <v>59</v>
      </c>
      <c r="R1" s="38"/>
      <c r="S1" s="26" t="s">
        <v>60</v>
      </c>
      <c r="U1" s="38"/>
      <c r="V1" s="26" t="s">
        <v>61</v>
      </c>
      <c r="Y1" s="38"/>
      <c r="Z1" s="26" t="s">
        <v>62</v>
      </c>
      <c r="AB1" s="38"/>
      <c r="AC1" s="26" t="s">
        <v>63</v>
      </c>
      <c r="AE1" s="38"/>
      <c r="AF1" s="26" t="s">
        <v>64</v>
      </c>
      <c r="AH1" s="38"/>
      <c r="AI1" s="26" t="s">
        <v>65</v>
      </c>
      <c r="AK1" s="38"/>
      <c r="AL1" s="26" t="s">
        <v>66</v>
      </c>
      <c r="AN1" s="38"/>
      <c r="AO1" s="26" t="s">
        <v>67</v>
      </c>
      <c r="AQ1" s="38"/>
      <c r="AR1" s="26" t="s">
        <v>68</v>
      </c>
      <c r="AT1" s="38"/>
      <c r="AU1" s="26" t="s">
        <v>69</v>
      </c>
      <c r="AW1" s="38"/>
    </row>
    <row r="2" spans="1:49" s="26" customFormat="1">
      <c r="A2" s="36">
        <v>43215</v>
      </c>
      <c r="C2" s="38"/>
      <c r="D2" s="36">
        <v>43222</v>
      </c>
      <c r="F2" s="38"/>
      <c r="G2" s="36">
        <v>43229</v>
      </c>
      <c r="I2" s="38"/>
      <c r="J2" s="36">
        <v>43236</v>
      </c>
      <c r="L2" s="38"/>
      <c r="M2" s="36">
        <v>43243</v>
      </c>
      <c r="O2" s="38"/>
      <c r="P2" s="36">
        <v>43250</v>
      </c>
      <c r="R2" s="38"/>
      <c r="S2" s="36">
        <v>43257</v>
      </c>
      <c r="U2" s="38"/>
      <c r="V2" s="36">
        <v>43264</v>
      </c>
      <c r="Y2" s="38"/>
      <c r="Z2" s="36">
        <v>43271</v>
      </c>
      <c r="AB2" s="38"/>
      <c r="AC2" s="36">
        <v>43278</v>
      </c>
      <c r="AE2" s="38"/>
      <c r="AF2" s="36">
        <v>43292</v>
      </c>
      <c r="AH2" s="38"/>
      <c r="AI2" s="36">
        <v>43299</v>
      </c>
      <c r="AK2" s="38"/>
      <c r="AL2" s="36">
        <v>43306</v>
      </c>
      <c r="AN2" s="38"/>
      <c r="AO2" s="36">
        <v>43313</v>
      </c>
      <c r="AQ2" s="38"/>
      <c r="AR2" s="36">
        <v>43320</v>
      </c>
      <c r="AT2" s="38"/>
      <c r="AU2" s="36">
        <v>43327</v>
      </c>
      <c r="AW2" s="38"/>
    </row>
    <row r="3" spans="1:49" s="26" customFormat="1">
      <c r="A3" s="26" t="s">
        <v>72</v>
      </c>
      <c r="C3" s="38"/>
      <c r="D3" s="26" t="s">
        <v>70</v>
      </c>
      <c r="F3" s="38"/>
      <c r="G3" s="26" t="s">
        <v>71</v>
      </c>
      <c r="I3" s="38"/>
      <c r="J3" s="26" t="s">
        <v>70</v>
      </c>
      <c r="L3" s="38"/>
      <c r="M3" s="26" t="s">
        <v>73</v>
      </c>
      <c r="O3" s="38"/>
      <c r="P3" s="26" t="s">
        <v>70</v>
      </c>
      <c r="R3" s="38"/>
      <c r="S3" s="26" t="s">
        <v>72</v>
      </c>
      <c r="U3" s="38"/>
      <c r="V3" s="26" t="s">
        <v>73</v>
      </c>
      <c r="Y3" s="38"/>
      <c r="Z3" s="26" t="s">
        <v>71</v>
      </c>
      <c r="AB3" s="38"/>
      <c r="AC3" s="26" t="s">
        <v>73</v>
      </c>
      <c r="AE3" s="38"/>
      <c r="AF3" s="26" t="s">
        <v>71</v>
      </c>
      <c r="AH3" s="38"/>
      <c r="AI3" s="26" t="s">
        <v>70</v>
      </c>
      <c r="AK3" s="38"/>
      <c r="AL3" s="26" t="s">
        <v>71</v>
      </c>
      <c r="AN3" s="38"/>
      <c r="AO3" s="26" t="s">
        <v>70</v>
      </c>
      <c r="AQ3" s="38"/>
      <c r="AR3" s="26" t="s">
        <v>73</v>
      </c>
      <c r="AT3" s="38"/>
      <c r="AU3" s="26" t="s">
        <v>70</v>
      </c>
      <c r="AW3" s="38"/>
    </row>
    <row r="4" spans="1:49" s="35" customFormat="1">
      <c r="B4" s="35" t="s">
        <v>3</v>
      </c>
      <c r="C4" s="39"/>
      <c r="E4" s="35" t="s">
        <v>3</v>
      </c>
      <c r="F4" s="39"/>
      <c r="H4" s="35" t="s">
        <v>3</v>
      </c>
      <c r="I4" s="39"/>
      <c r="K4" s="35" t="s">
        <v>3</v>
      </c>
      <c r="L4" s="39"/>
      <c r="N4" s="35" t="s">
        <v>3</v>
      </c>
      <c r="O4" s="39"/>
      <c r="Q4" s="35" t="s">
        <v>3</v>
      </c>
      <c r="R4" s="39"/>
      <c r="T4" s="35" t="s">
        <v>3</v>
      </c>
      <c r="W4" s="35" t="s">
        <v>3</v>
      </c>
      <c r="X4" s="39"/>
      <c r="Y4" s="39"/>
      <c r="AA4" s="35" t="s">
        <v>3</v>
      </c>
      <c r="AB4" s="39"/>
      <c r="AD4" s="35" t="s">
        <v>3</v>
      </c>
      <c r="AE4" s="39"/>
      <c r="AG4" s="35" t="s">
        <v>3</v>
      </c>
      <c r="AH4" s="39"/>
      <c r="AJ4" s="35" t="s">
        <v>3</v>
      </c>
      <c r="AM4" s="35" t="s">
        <v>3</v>
      </c>
      <c r="AN4" s="39"/>
      <c r="AP4" s="35" t="s">
        <v>3</v>
      </c>
      <c r="AQ4" s="39"/>
      <c r="AS4" s="35" t="s">
        <v>3</v>
      </c>
      <c r="AT4" s="39"/>
      <c r="AV4" s="35" t="s">
        <v>3</v>
      </c>
      <c r="AW4" s="39"/>
    </row>
    <row r="5" spans="1:49" s="35" customFormat="1">
      <c r="A5" s="35" t="s">
        <v>18</v>
      </c>
      <c r="B5" s="35">
        <f>VLOOKUP(A5,'Weekly Pts Breakdown'!A:Q,2,FALSE)</f>
        <v>0</v>
      </c>
      <c r="C5" s="39"/>
      <c r="D5" s="35" t="s">
        <v>649</v>
      </c>
      <c r="E5" s="35">
        <f>VLOOKUP(D5,'Weekly Pts Breakdown'!A:Q,3,FALSE)</f>
        <v>43.5</v>
      </c>
      <c r="F5" s="39"/>
      <c r="G5" s="35" t="s">
        <v>14</v>
      </c>
      <c r="H5" s="35">
        <f>VLOOKUP(G5,PTS,4,FALSE)</f>
        <v>37.5</v>
      </c>
      <c r="I5" s="39"/>
      <c r="J5" s="35" t="s">
        <v>18</v>
      </c>
      <c r="K5" s="35">
        <f>VLOOKUP(J5,PTS,5,FALSE)</f>
        <v>47</v>
      </c>
      <c r="L5" s="39"/>
      <c r="M5" s="35" t="s">
        <v>13</v>
      </c>
      <c r="N5" s="35">
        <f>VLOOKUP(M5,PTS,6,FALSE)</f>
        <v>44.5</v>
      </c>
      <c r="O5" s="39"/>
      <c r="P5" s="35" t="s">
        <v>670</v>
      </c>
      <c r="Q5" s="35">
        <f>VLOOKUP(P5,PTS,7,FALSE)</f>
        <v>45.5</v>
      </c>
      <c r="R5" s="39"/>
      <c r="S5" s="35" t="s">
        <v>15</v>
      </c>
      <c r="T5" s="35">
        <f>VLOOKUP(S5,PTS,8,FALSE)</f>
        <v>40</v>
      </c>
      <c r="V5" s="35" t="s">
        <v>647</v>
      </c>
      <c r="W5" s="35">
        <f>VLOOKUP(V5,PTS,9,FALSE)</f>
        <v>35.5</v>
      </c>
      <c r="X5" s="39"/>
      <c r="Y5" s="39"/>
      <c r="Z5" s="35" t="s">
        <v>17</v>
      </c>
      <c r="AA5" s="35">
        <f>VLOOKUP(Z5,PTS,10,FALSE)</f>
        <v>44</v>
      </c>
      <c r="AB5" s="39"/>
      <c r="AC5" s="35" t="s">
        <v>23</v>
      </c>
      <c r="AD5" s="35">
        <f>VLOOKUP(AC5,PTS,11,FALSE)</f>
        <v>30</v>
      </c>
      <c r="AE5" s="39"/>
      <c r="AF5" s="35" t="s">
        <v>14</v>
      </c>
      <c r="AG5" s="35">
        <f>VLOOKUP(AF5,PTS,12,FALSE)</f>
        <v>0</v>
      </c>
      <c r="AH5" s="39"/>
      <c r="AI5" s="35" t="s">
        <v>21</v>
      </c>
      <c r="AJ5" s="35">
        <f>VLOOKUP(AI5,PTS,13,FALSE)</f>
        <v>0</v>
      </c>
      <c r="AL5" s="119" t="s">
        <v>645</v>
      </c>
      <c r="AM5" s="35">
        <f>VLOOKUP(AL5,PTS,14,FALSE)</f>
        <v>0</v>
      </c>
      <c r="AN5" s="39"/>
      <c r="AO5" s="35" t="s">
        <v>25</v>
      </c>
      <c r="AP5" s="35">
        <f>VLOOKUP(AO5,PTS,15,FALSE)</f>
        <v>0</v>
      </c>
      <c r="AQ5" s="39"/>
      <c r="AR5" s="35" t="s">
        <v>670</v>
      </c>
      <c r="AS5" s="35">
        <f>VLOOKUP(AR5,PTS,16,FALSE)</f>
        <v>0</v>
      </c>
      <c r="AT5" s="39"/>
      <c r="AU5" s="35" t="s">
        <v>22</v>
      </c>
      <c r="AV5" s="35">
        <f>VLOOKUP(AU5,PTS,17,FALSE)</f>
        <v>0</v>
      </c>
      <c r="AW5" s="39"/>
    </row>
    <row r="6" spans="1:49" s="35" customFormat="1">
      <c r="A6" s="35" t="s">
        <v>670</v>
      </c>
      <c r="B6" s="35">
        <f>VLOOKUP(A6,'Weekly Pts Breakdown'!A:Q,2,FALSE)</f>
        <v>0</v>
      </c>
      <c r="C6" s="39"/>
      <c r="D6" s="35" t="s">
        <v>25</v>
      </c>
      <c r="E6" s="35">
        <f>VLOOKUP(D6,'Weekly Pts Breakdown'!A:Q,3,FALSE)</f>
        <v>36.5</v>
      </c>
      <c r="F6" s="39"/>
      <c r="G6" s="35" t="s">
        <v>670</v>
      </c>
      <c r="H6" s="35">
        <f>VLOOKUP(G6,PTS,4,FALSE)</f>
        <v>42.5</v>
      </c>
      <c r="I6" s="39"/>
      <c r="J6" s="35" t="s">
        <v>667</v>
      </c>
      <c r="K6" s="35">
        <f>VLOOKUP(J6,PTS,5,FALSE)</f>
        <v>33</v>
      </c>
      <c r="L6" s="39"/>
      <c r="M6" s="35" t="s">
        <v>17</v>
      </c>
      <c r="N6" s="35">
        <f>VLOOKUP(M6,PTS,6,FALSE)</f>
        <v>35.5</v>
      </c>
      <c r="O6" s="39"/>
      <c r="P6" s="35" t="s">
        <v>21</v>
      </c>
      <c r="Q6" s="35">
        <f>VLOOKUP(P6,PTS,7,FALSE)</f>
        <v>34.5</v>
      </c>
      <c r="R6" s="39"/>
      <c r="S6" s="35" t="s">
        <v>664</v>
      </c>
      <c r="T6" s="35">
        <f>VLOOKUP(S6,PTS,8,FALSE)</f>
        <v>40</v>
      </c>
      <c r="V6" s="35" t="s">
        <v>17</v>
      </c>
      <c r="W6" s="35">
        <f>VLOOKUP(V6,PTS,9,FALSE)</f>
        <v>44.5</v>
      </c>
      <c r="X6" s="39"/>
      <c r="Y6" s="39"/>
      <c r="Z6" s="35" t="s">
        <v>26</v>
      </c>
      <c r="AA6" s="35">
        <f>VLOOKUP(Z6,PTS,10,FALSE)</f>
        <v>36</v>
      </c>
      <c r="AB6" s="39"/>
      <c r="AC6" s="35" t="s">
        <v>25</v>
      </c>
      <c r="AD6" s="35">
        <f>VLOOKUP(AC6,PTS,11,FALSE)</f>
        <v>46.5</v>
      </c>
      <c r="AE6" s="39"/>
      <c r="AF6" s="35" t="s">
        <v>22</v>
      </c>
      <c r="AG6" s="35">
        <f>VLOOKUP(AF6,PTS,12,FALSE)</f>
        <v>0</v>
      </c>
      <c r="AH6" s="39"/>
      <c r="AI6" s="35" t="s">
        <v>23</v>
      </c>
      <c r="AJ6" s="35">
        <f>VLOOKUP(AI6,PTS,13,FALSE)</f>
        <v>0</v>
      </c>
      <c r="AL6" s="35" t="s">
        <v>26</v>
      </c>
      <c r="AM6" s="35">
        <f>VLOOKUP(AL6,PTS,14,FALSE)</f>
        <v>0</v>
      </c>
      <c r="AN6" s="39"/>
      <c r="AO6" s="35" t="s">
        <v>664</v>
      </c>
      <c r="AP6" s="35">
        <f>VLOOKUP(AO6,PTS,15,FALSE)</f>
        <v>0</v>
      </c>
      <c r="AQ6" s="39"/>
      <c r="AR6" s="35" t="s">
        <v>649</v>
      </c>
      <c r="AS6" s="35">
        <f>VLOOKUP(AR6,PTS,16,FALSE)</f>
        <v>0</v>
      </c>
      <c r="AT6" s="39"/>
      <c r="AU6" s="35" t="s">
        <v>21</v>
      </c>
      <c r="AV6" s="35">
        <f>VLOOKUP(AU6,PTS,17,FALSE)</f>
        <v>0</v>
      </c>
      <c r="AW6" s="39"/>
    </row>
    <row r="7" spans="1:49" s="35" customFormat="1" ht="9" customHeight="1">
      <c r="C7" s="39"/>
      <c r="F7" s="39"/>
      <c r="I7" s="39"/>
      <c r="L7" s="39"/>
      <c r="O7" s="39"/>
      <c r="R7" s="39"/>
      <c r="X7" s="39"/>
      <c r="Y7" s="39"/>
      <c r="AB7" s="39"/>
      <c r="AE7" s="39"/>
      <c r="AH7" s="39"/>
      <c r="AN7" s="39"/>
      <c r="AQ7" s="39"/>
      <c r="AT7" s="39"/>
      <c r="AW7" s="39"/>
    </row>
    <row r="8" spans="1:49" s="35" customFormat="1">
      <c r="A8" s="35" t="s">
        <v>15</v>
      </c>
      <c r="B8" s="35">
        <f>VLOOKUP(A8,'Weekly Pts Breakdown'!A:Q,2,FALSE)</f>
        <v>0</v>
      </c>
      <c r="C8" s="39"/>
      <c r="D8" s="35" t="s">
        <v>14</v>
      </c>
      <c r="E8" s="35">
        <f>VLOOKUP(D8,'Weekly Pts Breakdown'!A:Q,3,FALSE)</f>
        <v>39</v>
      </c>
      <c r="F8" s="39"/>
      <c r="G8" s="119" t="s">
        <v>645</v>
      </c>
      <c r="H8" s="35">
        <f>VLOOKUP(G8,PTS,4,FALSE)</f>
        <v>41</v>
      </c>
      <c r="I8" s="39"/>
      <c r="J8" s="35" t="s">
        <v>670</v>
      </c>
      <c r="K8" s="35">
        <f>VLOOKUP(J8,PTS,5,FALSE)</f>
        <v>42</v>
      </c>
      <c r="L8" s="39"/>
      <c r="M8" s="35" t="s">
        <v>15</v>
      </c>
      <c r="N8" s="35">
        <f>VLOOKUP(M8,PTS,6,FALSE)</f>
        <v>32</v>
      </c>
      <c r="O8" s="39"/>
      <c r="P8" s="35" t="s">
        <v>18</v>
      </c>
      <c r="Q8" s="35">
        <f>VLOOKUP(P8,PTS,7,FALSE)</f>
        <v>46</v>
      </c>
      <c r="R8" s="39"/>
      <c r="S8" s="35" t="s">
        <v>13</v>
      </c>
      <c r="T8" s="35">
        <f>VLOOKUP(S8,PTS,8,FALSE)</f>
        <v>39</v>
      </c>
      <c r="V8" s="35" t="s">
        <v>13</v>
      </c>
      <c r="W8" s="35">
        <f>VLOOKUP(V8,PTS,9,FALSE)</f>
        <v>41</v>
      </c>
      <c r="X8" s="39"/>
      <c r="Y8" s="39"/>
      <c r="Z8" s="35" t="s">
        <v>667</v>
      </c>
      <c r="AA8" s="35">
        <f>VLOOKUP(Z8,PTS,10,FALSE)</f>
        <v>42</v>
      </c>
      <c r="AB8" s="39"/>
      <c r="AC8" s="35" t="s">
        <v>22</v>
      </c>
      <c r="AD8" s="35">
        <f>VLOOKUP(AC8,PTS,11,FALSE)</f>
        <v>41</v>
      </c>
      <c r="AE8" s="39"/>
      <c r="AF8" s="35" t="s">
        <v>647</v>
      </c>
      <c r="AG8" s="35">
        <f>VLOOKUP(AF8,PTS,12,FALSE)</f>
        <v>0</v>
      </c>
      <c r="AH8" s="39"/>
      <c r="AI8" s="35" t="s">
        <v>667</v>
      </c>
      <c r="AJ8" s="35">
        <f>VLOOKUP(AI8,PTS,13,FALSE)</f>
        <v>0</v>
      </c>
      <c r="AL8" s="35" t="s">
        <v>17</v>
      </c>
      <c r="AM8" s="35">
        <f>VLOOKUP(AL8,PTS,14,FALSE)</f>
        <v>0</v>
      </c>
      <c r="AN8" s="39"/>
      <c r="AO8" s="35" t="s">
        <v>22</v>
      </c>
      <c r="AP8" s="35">
        <f>VLOOKUP(AO8,PTS,15,FALSE)</f>
        <v>0</v>
      </c>
      <c r="AQ8" s="39"/>
      <c r="AR8" s="35" t="s">
        <v>21</v>
      </c>
      <c r="AS8" s="35">
        <f>VLOOKUP(AR8,PTS,16,FALSE)</f>
        <v>0</v>
      </c>
      <c r="AT8" s="39"/>
      <c r="AU8" s="35" t="s">
        <v>670</v>
      </c>
      <c r="AV8" s="35">
        <f>VLOOKUP(AU8,PTS,17,FALSE)</f>
        <v>0</v>
      </c>
      <c r="AW8" s="39"/>
    </row>
    <row r="9" spans="1:49" s="35" customFormat="1">
      <c r="A9" s="35" t="s">
        <v>649</v>
      </c>
      <c r="B9" s="35">
        <f>VLOOKUP(A9,'Weekly Pts Breakdown'!A:Q,2,FALSE)</f>
        <v>0</v>
      </c>
      <c r="C9" s="39"/>
      <c r="D9" s="35" t="s">
        <v>647</v>
      </c>
      <c r="E9" s="35">
        <f>VLOOKUP(D9,'Weekly Pts Breakdown'!A:Q,3,FALSE)</f>
        <v>41</v>
      </c>
      <c r="F9" s="39"/>
      <c r="G9" s="35" t="s">
        <v>664</v>
      </c>
      <c r="H9" s="35">
        <f>VLOOKUP(G9,PTS,4,FALSE)</f>
        <v>39</v>
      </c>
      <c r="I9" s="39"/>
      <c r="J9" s="35" t="s">
        <v>23</v>
      </c>
      <c r="K9" s="35">
        <f>VLOOKUP(J9,PTS,5,FALSE)</f>
        <v>38</v>
      </c>
      <c r="L9" s="39"/>
      <c r="M9" s="35" t="s">
        <v>18</v>
      </c>
      <c r="N9" s="35">
        <f>VLOOKUP(M9,PTS,6,FALSE)</f>
        <v>48</v>
      </c>
      <c r="O9" s="39"/>
      <c r="P9" s="119" t="s">
        <v>645</v>
      </c>
      <c r="Q9" s="35">
        <f>VLOOKUP(P9,PTS,7,FALSE)</f>
        <v>34</v>
      </c>
      <c r="R9" s="39"/>
      <c r="S9" s="35" t="s">
        <v>26</v>
      </c>
      <c r="T9" s="35">
        <f>VLOOKUP(S9,PTS,8,FALSE)</f>
        <v>41</v>
      </c>
      <c r="V9" s="35" t="s">
        <v>667</v>
      </c>
      <c r="W9" s="35">
        <f>VLOOKUP(V9,PTS,9,FALSE)</f>
        <v>39</v>
      </c>
      <c r="X9" s="39"/>
      <c r="Y9" s="39"/>
      <c r="Z9" s="35" t="s">
        <v>649</v>
      </c>
      <c r="AA9" s="35">
        <f>VLOOKUP(Z9,PTS,10,FALSE)</f>
        <v>38</v>
      </c>
      <c r="AB9" s="39"/>
      <c r="AC9" s="35" t="s">
        <v>664</v>
      </c>
      <c r="AD9" s="35">
        <f>VLOOKUP(AC9,PTS,11,FALSE)</f>
        <v>39</v>
      </c>
      <c r="AE9" s="39"/>
      <c r="AF9" s="35" t="s">
        <v>21</v>
      </c>
      <c r="AG9" s="35">
        <f>VLOOKUP(AF9,PTS,12,FALSE)</f>
        <v>0</v>
      </c>
      <c r="AH9" s="39"/>
      <c r="AI9" s="119" t="s">
        <v>645</v>
      </c>
      <c r="AJ9" s="35">
        <f>VLOOKUP(AI9,PTS,13,FALSE)</f>
        <v>0</v>
      </c>
      <c r="AL9" s="35" t="s">
        <v>664</v>
      </c>
      <c r="AM9" s="35">
        <f>VLOOKUP(AL9,PTS,14,FALSE)</f>
        <v>0</v>
      </c>
      <c r="AN9" s="39"/>
      <c r="AO9" s="35" t="s">
        <v>23</v>
      </c>
      <c r="AP9" s="35">
        <f>VLOOKUP(AO9,PTS,15,FALSE)</f>
        <v>0</v>
      </c>
      <c r="AQ9" s="39"/>
      <c r="AR9" s="35" t="s">
        <v>26</v>
      </c>
      <c r="AS9" s="35">
        <f>VLOOKUP(AR9,PTS,16,FALSE)</f>
        <v>0</v>
      </c>
      <c r="AT9" s="39"/>
      <c r="AU9" s="35" t="s">
        <v>23</v>
      </c>
      <c r="AV9" s="35">
        <f>VLOOKUP(AU9,PTS,17,FALSE)</f>
        <v>0</v>
      </c>
      <c r="AW9" s="39"/>
    </row>
    <row r="10" spans="1:49" s="35" customFormat="1" ht="9" customHeight="1">
      <c r="C10" s="39"/>
      <c r="F10" s="39"/>
      <c r="I10" s="39"/>
      <c r="L10" s="39"/>
      <c r="O10" s="39"/>
      <c r="R10" s="39"/>
      <c r="X10" s="39"/>
      <c r="Y10" s="39"/>
      <c r="AB10" s="39"/>
      <c r="AE10" s="39"/>
      <c r="AH10" s="39"/>
      <c r="AN10" s="39"/>
      <c r="AQ10" s="39"/>
      <c r="AT10" s="39"/>
      <c r="AW10" s="39"/>
    </row>
    <row r="11" spans="1:49" s="35" customFormat="1">
      <c r="A11" s="35" t="s">
        <v>667</v>
      </c>
      <c r="B11" s="35">
        <f>VLOOKUP(A11,'Weekly Pts Breakdown'!A:Q,2,FALSE)</f>
        <v>0</v>
      </c>
      <c r="C11" s="39"/>
      <c r="D11" s="35" t="s">
        <v>26</v>
      </c>
      <c r="E11" s="35">
        <f>VLOOKUP(D11,'Weekly Pts Breakdown'!A:Q,3,FALSE)</f>
        <v>33.5</v>
      </c>
      <c r="F11" s="39"/>
      <c r="G11" s="35" t="s">
        <v>647</v>
      </c>
      <c r="H11" s="35">
        <f>VLOOKUP(G11,PTS,4,FALSE)</f>
        <v>42.5</v>
      </c>
      <c r="I11" s="39"/>
      <c r="J11" s="35" t="s">
        <v>647</v>
      </c>
      <c r="K11" s="35">
        <f>VLOOKUP(J11,PTS,5,FALSE)</f>
        <v>47</v>
      </c>
      <c r="L11" s="39"/>
      <c r="M11" s="35" t="s">
        <v>670</v>
      </c>
      <c r="N11" s="35">
        <f>VLOOKUP(M11,PTS,6,FALSE)</f>
        <v>23.5</v>
      </c>
      <c r="O11" s="39"/>
      <c r="P11" s="35" t="s">
        <v>22</v>
      </c>
      <c r="Q11" s="35">
        <f>VLOOKUP(P11,PTS,7,FALSE)</f>
        <v>38.5</v>
      </c>
      <c r="R11" s="39"/>
      <c r="S11" s="35" t="s">
        <v>647</v>
      </c>
      <c r="T11" s="35">
        <f>VLOOKUP(S11,PTS,8,FALSE)</f>
        <v>37</v>
      </c>
      <c r="V11" s="35" t="s">
        <v>14</v>
      </c>
      <c r="W11" s="35">
        <f>VLOOKUP(V11,PTS,9,FALSE)</f>
        <v>40</v>
      </c>
      <c r="X11" s="39"/>
      <c r="Y11" s="39"/>
      <c r="Z11" s="35" t="s">
        <v>18</v>
      </c>
      <c r="AA11" s="35">
        <f>VLOOKUP(Z11,PTS,10,FALSE)</f>
        <v>42.5</v>
      </c>
      <c r="AB11" s="39"/>
      <c r="AC11" s="35" t="s">
        <v>21</v>
      </c>
      <c r="AD11" s="35">
        <f>VLOOKUP(AC11,PTS,11,FALSE)</f>
        <v>32</v>
      </c>
      <c r="AE11" s="39"/>
      <c r="AF11" s="35" t="s">
        <v>15</v>
      </c>
      <c r="AG11" s="35">
        <f>VLOOKUP(AF11,PTS,12,FALSE)</f>
        <v>0</v>
      </c>
      <c r="AH11" s="39"/>
      <c r="AI11" s="35" t="s">
        <v>649</v>
      </c>
      <c r="AJ11" s="35">
        <f>VLOOKUP(AI11,PTS,13,FALSE)</f>
        <v>0</v>
      </c>
      <c r="AL11" s="35" t="s">
        <v>667</v>
      </c>
      <c r="AM11" s="35">
        <f>VLOOKUP(AL11,PTS,14,FALSE)</f>
        <v>0</v>
      </c>
      <c r="AN11" s="39"/>
      <c r="AO11" s="35" t="s">
        <v>649</v>
      </c>
      <c r="AP11" s="35">
        <f>VLOOKUP(AO11,PTS,15,FALSE)</f>
        <v>0</v>
      </c>
      <c r="AQ11" s="39"/>
      <c r="AR11" s="35" t="s">
        <v>22</v>
      </c>
      <c r="AS11" s="35">
        <f>VLOOKUP(AR11,PTS,16,FALSE)</f>
        <v>0</v>
      </c>
      <c r="AT11" s="39"/>
      <c r="AU11" s="35" t="s">
        <v>649</v>
      </c>
      <c r="AV11" s="35">
        <f>VLOOKUP(AU11,PTS,17,FALSE)</f>
        <v>0</v>
      </c>
      <c r="AW11" s="39"/>
    </row>
    <row r="12" spans="1:49" s="35" customFormat="1">
      <c r="A12" s="35" t="s">
        <v>23</v>
      </c>
      <c r="B12" s="35">
        <f>VLOOKUP(A12,'Weekly Pts Breakdown'!A:Q,2,FALSE)</f>
        <v>0</v>
      </c>
      <c r="C12" s="39"/>
      <c r="D12" s="35" t="s">
        <v>664</v>
      </c>
      <c r="E12" s="35">
        <f>VLOOKUP(D12,'Weekly Pts Breakdown'!A:Q,3,FALSE)</f>
        <v>46.5</v>
      </c>
      <c r="F12" s="39"/>
      <c r="G12" s="35" t="s">
        <v>22</v>
      </c>
      <c r="H12" s="35">
        <f>VLOOKUP(G12,PTS,4,FALSE)</f>
        <v>37.5</v>
      </c>
      <c r="I12" s="39"/>
      <c r="J12" s="35" t="s">
        <v>15</v>
      </c>
      <c r="K12" s="35">
        <f>VLOOKUP(J12,PTS,5,FALSE)</f>
        <v>33</v>
      </c>
      <c r="L12" s="39"/>
      <c r="M12" s="35" t="s">
        <v>664</v>
      </c>
      <c r="N12" s="35">
        <f>VLOOKUP(M12,PTS,6,FALSE)</f>
        <v>52</v>
      </c>
      <c r="O12" s="39"/>
      <c r="P12" s="35" t="s">
        <v>23</v>
      </c>
      <c r="Q12" s="35">
        <f>VLOOKUP(P12,PTS,7,FALSE)</f>
        <v>41.5</v>
      </c>
      <c r="R12" s="39"/>
      <c r="S12" s="35" t="s">
        <v>649</v>
      </c>
      <c r="T12" s="35">
        <f>VLOOKUP(S12,PTS,8,FALSE)</f>
        <v>43</v>
      </c>
      <c r="V12" s="35" t="s">
        <v>18</v>
      </c>
      <c r="W12" s="35">
        <f>VLOOKUP(V12,PTS,9,FALSE)</f>
        <v>40</v>
      </c>
      <c r="X12" s="39"/>
      <c r="Y12" s="39"/>
      <c r="Z12" s="35" t="s">
        <v>664</v>
      </c>
      <c r="AA12" s="35">
        <f>VLOOKUP(Z12,PTS,10,FALSE)</f>
        <v>37.5</v>
      </c>
      <c r="AB12" s="39"/>
      <c r="AC12" s="35" t="s">
        <v>649</v>
      </c>
      <c r="AD12" s="35">
        <f>VLOOKUP(AC12,PTS,11,FALSE)</f>
        <v>48</v>
      </c>
      <c r="AE12" s="39"/>
      <c r="AF12" s="35" t="s">
        <v>23</v>
      </c>
      <c r="AG12" s="35">
        <f>VLOOKUP(AF12,PTS,12,FALSE)</f>
        <v>0</v>
      </c>
      <c r="AH12" s="39"/>
      <c r="AI12" s="35" t="s">
        <v>25</v>
      </c>
      <c r="AJ12" s="35">
        <f>VLOOKUP(AI12,PTS,13,FALSE)</f>
        <v>0</v>
      </c>
      <c r="AL12" s="35" t="s">
        <v>25</v>
      </c>
      <c r="AM12" s="35">
        <f>VLOOKUP(AL12,PTS,14,FALSE)</f>
        <v>0</v>
      </c>
      <c r="AN12" s="39"/>
      <c r="AO12" s="35" t="s">
        <v>26</v>
      </c>
      <c r="AP12" s="35">
        <f>VLOOKUP(AO12,PTS,15,FALSE)</f>
        <v>0</v>
      </c>
      <c r="AQ12" s="39"/>
      <c r="AR12" s="35" t="s">
        <v>25</v>
      </c>
      <c r="AS12" s="35">
        <f>VLOOKUP(AR12,PTS,16,FALSE)</f>
        <v>0</v>
      </c>
      <c r="AT12" s="39"/>
      <c r="AU12" s="35" t="s">
        <v>664</v>
      </c>
      <c r="AV12" s="35">
        <f>VLOOKUP(AU12,PTS,17,FALSE)</f>
        <v>0</v>
      </c>
      <c r="AW12" s="39"/>
    </row>
    <row r="13" spans="1:49" s="35" customFormat="1" ht="9" customHeight="1">
      <c r="C13" s="39"/>
      <c r="F13" s="39"/>
      <c r="I13" s="39"/>
      <c r="L13" s="39"/>
      <c r="O13" s="39"/>
      <c r="R13" s="39"/>
      <c r="X13" s="39"/>
      <c r="Y13" s="39"/>
      <c r="AB13" s="39"/>
      <c r="AE13" s="39"/>
      <c r="AH13" s="39"/>
      <c r="AN13" s="39"/>
      <c r="AQ13" s="39"/>
      <c r="AT13" s="39"/>
      <c r="AW13" s="39"/>
    </row>
    <row r="14" spans="1:49" s="35" customFormat="1">
      <c r="A14" s="35" t="s">
        <v>17</v>
      </c>
      <c r="B14" s="35">
        <f>VLOOKUP(A14,'Weekly Pts Breakdown'!A:Q,2,FALSE)</f>
        <v>0</v>
      </c>
      <c r="C14" s="39"/>
      <c r="D14" s="35" t="s">
        <v>15</v>
      </c>
      <c r="E14" s="35">
        <f>VLOOKUP(D14,'Weekly Pts Breakdown'!A:Q,3,FALSE)</f>
        <v>46</v>
      </c>
      <c r="F14" s="39"/>
      <c r="G14" s="35" t="s">
        <v>667</v>
      </c>
      <c r="H14" s="35">
        <f>VLOOKUP(G14,PTS,4,FALSE)</f>
        <v>44.5</v>
      </c>
      <c r="I14" s="39"/>
      <c r="J14" s="35" t="s">
        <v>25</v>
      </c>
      <c r="K14" s="35">
        <f>VLOOKUP(J14,PTS,5,FALSE)</f>
        <v>43</v>
      </c>
      <c r="L14" s="39"/>
      <c r="M14" s="35" t="s">
        <v>647</v>
      </c>
      <c r="N14" s="35">
        <f>VLOOKUP(M14,PTS,6,FALSE)</f>
        <v>49</v>
      </c>
      <c r="O14" s="39"/>
      <c r="P14" s="35" t="s">
        <v>17</v>
      </c>
      <c r="Q14" s="35">
        <f>VLOOKUP(P14,PTS,7,FALSE)</f>
        <v>53.5</v>
      </c>
      <c r="R14" s="39"/>
      <c r="S14" s="35" t="s">
        <v>17</v>
      </c>
      <c r="T14" s="35">
        <f>VLOOKUP(S14,PTS,8,FALSE)</f>
        <v>37.5</v>
      </c>
      <c r="V14" s="35" t="s">
        <v>23</v>
      </c>
      <c r="W14" s="35">
        <f>VLOOKUP(V14,PTS,9,FALSE)</f>
        <v>44</v>
      </c>
      <c r="X14" s="39"/>
      <c r="Y14" s="39"/>
      <c r="Z14" s="35" t="s">
        <v>14</v>
      </c>
      <c r="AA14" s="35">
        <f>VLOOKUP(Z14,PTS,10,FALSE)</f>
        <v>45</v>
      </c>
      <c r="AB14" s="39"/>
      <c r="AC14" s="35" t="s">
        <v>14</v>
      </c>
      <c r="AD14" s="35">
        <f>VLOOKUP(AC14,PTS,11,FALSE)</f>
        <v>45.5</v>
      </c>
      <c r="AE14" s="39"/>
      <c r="AF14" s="119" t="s">
        <v>645</v>
      </c>
      <c r="AG14" s="35">
        <f>VLOOKUP(AF14,PTS,12,FALSE)</f>
        <v>0</v>
      </c>
      <c r="AH14" s="39"/>
      <c r="AI14" s="35" t="s">
        <v>14</v>
      </c>
      <c r="AJ14" s="35">
        <f>VLOOKUP(AI14,PTS,13,FALSE)</f>
        <v>0</v>
      </c>
      <c r="AL14" s="35" t="s">
        <v>14</v>
      </c>
      <c r="AM14" s="35">
        <f>VLOOKUP(AL14,PTS,14,FALSE)</f>
        <v>0</v>
      </c>
      <c r="AN14" s="39"/>
      <c r="AO14" s="35" t="s">
        <v>14</v>
      </c>
      <c r="AP14" s="35">
        <f>VLOOKUP(AO14,PTS,15,FALSE)</f>
        <v>0</v>
      </c>
      <c r="AQ14" s="39"/>
      <c r="AR14" s="35" t="s">
        <v>14</v>
      </c>
      <c r="AS14" s="35">
        <f>VLOOKUP(AR14,PTS,16,FALSE)</f>
        <v>0</v>
      </c>
      <c r="AT14" s="39"/>
      <c r="AU14" s="35" t="s">
        <v>18</v>
      </c>
      <c r="AV14" s="35">
        <f>VLOOKUP(AU14,PTS,17,FALSE)</f>
        <v>0</v>
      </c>
      <c r="AW14" s="39"/>
    </row>
    <row r="15" spans="1:49" s="35" customFormat="1">
      <c r="A15" s="35" t="s">
        <v>22</v>
      </c>
      <c r="B15" s="35">
        <f>VLOOKUP(A15,'Weekly Pts Breakdown'!A:Q,2,FALSE)</f>
        <v>0</v>
      </c>
      <c r="C15" s="39"/>
      <c r="D15" s="35" t="s">
        <v>13</v>
      </c>
      <c r="E15" s="35">
        <f>VLOOKUP(D15,'Weekly Pts Breakdown'!A:Q,3,FALSE)</f>
        <v>34</v>
      </c>
      <c r="F15" s="39"/>
      <c r="G15" s="35" t="s">
        <v>26</v>
      </c>
      <c r="H15" s="35">
        <f>VLOOKUP(G15,PTS,4,FALSE)</f>
        <v>35.5</v>
      </c>
      <c r="I15" s="39"/>
      <c r="J15" s="35" t="s">
        <v>26</v>
      </c>
      <c r="K15" s="35">
        <f>VLOOKUP(J15,PTS,5,FALSE)</f>
        <v>37</v>
      </c>
      <c r="L15" s="39"/>
      <c r="M15" s="35" t="s">
        <v>667</v>
      </c>
      <c r="N15" s="35">
        <f>VLOOKUP(M15,PTS,6,FALSE)</f>
        <v>31</v>
      </c>
      <c r="O15" s="39"/>
      <c r="P15" s="35" t="s">
        <v>667</v>
      </c>
      <c r="Q15" s="35">
        <f>VLOOKUP(P15,PTS,7,FALSE)</f>
        <v>26.5</v>
      </c>
      <c r="R15" s="39"/>
      <c r="S15" s="35" t="s">
        <v>21</v>
      </c>
      <c r="T15" s="35">
        <f>VLOOKUP(S15,PTS,8,FALSE)</f>
        <v>42.5</v>
      </c>
      <c r="V15" s="35" t="s">
        <v>26</v>
      </c>
      <c r="W15" s="35">
        <f>VLOOKUP(V15,PTS,9,FALSE)</f>
        <v>36</v>
      </c>
      <c r="X15" s="39"/>
      <c r="Y15" s="39"/>
      <c r="Z15" s="35" t="s">
        <v>21</v>
      </c>
      <c r="AA15" s="35">
        <f>VLOOKUP(Z15,PTS,10,FALSE)</f>
        <v>28.5</v>
      </c>
      <c r="AB15" s="39"/>
      <c r="AC15" s="35" t="s">
        <v>667</v>
      </c>
      <c r="AD15" s="35">
        <f>VLOOKUP(AC15,PTS,11,FALSE)</f>
        <v>34.5</v>
      </c>
      <c r="AE15" s="39"/>
      <c r="AF15" s="35" t="s">
        <v>649</v>
      </c>
      <c r="AG15" s="35">
        <f>VLOOKUP(AF15,PTS,12,FALSE)</f>
        <v>0</v>
      </c>
      <c r="AH15" s="39"/>
      <c r="AI15" s="35" t="s">
        <v>647</v>
      </c>
      <c r="AJ15" s="35">
        <f>VLOOKUP(AI15,PTS,13,FALSE)</f>
        <v>0</v>
      </c>
      <c r="AL15" s="35" t="s">
        <v>23</v>
      </c>
      <c r="AM15" s="35">
        <f>VLOOKUP(AL15,PTS,14,FALSE)</f>
        <v>0</v>
      </c>
      <c r="AN15" s="39"/>
      <c r="AO15" s="35" t="s">
        <v>15</v>
      </c>
      <c r="AP15" s="35">
        <f>VLOOKUP(AO15,PTS,15,FALSE)</f>
        <v>0</v>
      </c>
      <c r="AQ15" s="39"/>
      <c r="AR15" s="35" t="s">
        <v>17</v>
      </c>
      <c r="AS15" s="35">
        <f>VLOOKUP(AR15,PTS,16,FALSE)</f>
        <v>0</v>
      </c>
      <c r="AT15" s="39"/>
      <c r="AU15" s="35" t="s">
        <v>667</v>
      </c>
      <c r="AV15" s="35">
        <f>VLOOKUP(AU15,PTS,17,FALSE)</f>
        <v>0</v>
      </c>
      <c r="AW15" s="39"/>
    </row>
    <row r="16" spans="1:49" s="35" customFormat="1" ht="9" customHeight="1">
      <c r="C16" s="39"/>
      <c r="F16" s="39"/>
      <c r="I16" s="39"/>
      <c r="L16" s="39"/>
      <c r="O16" s="39"/>
      <c r="R16" s="39"/>
      <c r="X16" s="39"/>
      <c r="Y16" s="39"/>
      <c r="AB16" s="39"/>
      <c r="AE16" s="39"/>
      <c r="AH16" s="39"/>
      <c r="AN16" s="39"/>
      <c r="AQ16" s="39"/>
      <c r="AT16" s="39"/>
      <c r="AW16" s="39"/>
    </row>
    <row r="17" spans="1:49" s="35" customFormat="1">
      <c r="A17" s="119" t="s">
        <v>645</v>
      </c>
      <c r="B17" s="35">
        <f>VLOOKUP(A17,'Weekly Pts Breakdown'!A:Q,2,FALSE)</f>
        <v>0</v>
      </c>
      <c r="C17" s="39"/>
      <c r="D17" s="35" t="s">
        <v>21</v>
      </c>
      <c r="E17" s="35">
        <f>VLOOKUP(D17,'Weekly Pts Breakdown'!A:Q,3,FALSE)</f>
        <v>36.5</v>
      </c>
      <c r="F17" s="39"/>
      <c r="G17" s="35" t="s">
        <v>15</v>
      </c>
      <c r="H17" s="35">
        <f>VLOOKUP(G17,PTS,4,FALSE)</f>
        <v>41</v>
      </c>
      <c r="I17" s="39"/>
      <c r="J17" s="35" t="s">
        <v>17</v>
      </c>
      <c r="K17" s="35">
        <f>VLOOKUP(J17,PTS,5,FALSE)</f>
        <v>49</v>
      </c>
      <c r="L17" s="39"/>
      <c r="M17" s="35" t="s">
        <v>22</v>
      </c>
      <c r="N17" s="35">
        <f>VLOOKUP(M17,PTS,6,FALSE)</f>
        <v>42.5</v>
      </c>
      <c r="O17" s="39"/>
      <c r="P17" s="35" t="s">
        <v>649</v>
      </c>
      <c r="Q17" s="35">
        <f>VLOOKUP(P17,PTS,7,FALSE)</f>
        <v>40.5</v>
      </c>
      <c r="R17" s="39"/>
      <c r="S17" s="35" t="s">
        <v>14</v>
      </c>
      <c r="T17" s="35">
        <f>VLOOKUP(S17,PTS,8,FALSE)</f>
        <v>37</v>
      </c>
      <c r="V17" s="35" t="s">
        <v>15</v>
      </c>
      <c r="W17" s="35">
        <f>VLOOKUP(V17,PTS,9,FALSE)</f>
        <v>43.5</v>
      </c>
      <c r="X17" s="39"/>
      <c r="Y17" s="39"/>
      <c r="Z17" s="119" t="s">
        <v>645</v>
      </c>
      <c r="AA17" s="35">
        <f>VLOOKUP(Z17,PTS,10,FALSE)</f>
        <v>39.5</v>
      </c>
      <c r="AB17" s="39"/>
      <c r="AC17" s="35" t="s">
        <v>670</v>
      </c>
      <c r="AD17" s="35">
        <f>VLOOKUP(AC17,PTS,11,FALSE)</f>
        <v>25</v>
      </c>
      <c r="AE17" s="39"/>
      <c r="AF17" s="35" t="s">
        <v>13</v>
      </c>
      <c r="AG17" s="35">
        <f>VLOOKUP(AF17,PTS,12,FALSE)</f>
        <v>0</v>
      </c>
      <c r="AH17" s="39"/>
      <c r="AI17" s="35" t="s">
        <v>26</v>
      </c>
      <c r="AJ17" s="35">
        <f>VLOOKUP(AI17,PTS,13,FALSE)</f>
        <v>0</v>
      </c>
      <c r="AL17" s="35" t="s">
        <v>18</v>
      </c>
      <c r="AM17" s="35">
        <f>VLOOKUP(AL17,PTS,14,FALSE)</f>
        <v>0</v>
      </c>
      <c r="AN17" s="39"/>
      <c r="AO17" s="35" t="s">
        <v>670</v>
      </c>
      <c r="AP17" s="35">
        <f>VLOOKUP(AO17,PTS,15,FALSE)</f>
        <v>0</v>
      </c>
      <c r="AQ17" s="39"/>
      <c r="AR17" s="35" t="s">
        <v>23</v>
      </c>
      <c r="AS17" s="35">
        <f>VLOOKUP(AR17,PTS,16,FALSE)</f>
        <v>0</v>
      </c>
      <c r="AT17" s="39"/>
      <c r="AU17" s="35" t="s">
        <v>25</v>
      </c>
      <c r="AV17" s="35">
        <f>VLOOKUP(AU17,PTS,17,FALSE)</f>
        <v>0</v>
      </c>
      <c r="AW17" s="39"/>
    </row>
    <row r="18" spans="1:49" s="35" customFormat="1">
      <c r="A18" s="35" t="s">
        <v>21</v>
      </c>
      <c r="B18" s="35">
        <f>VLOOKUP(A18,'Weekly Pts Breakdown'!A:Q,2,FALSE)</f>
        <v>0</v>
      </c>
      <c r="C18" s="39"/>
      <c r="D18" s="35" t="s">
        <v>23</v>
      </c>
      <c r="E18" s="35">
        <f>VLOOKUP(D18,'Weekly Pts Breakdown'!A:Q,3,FALSE)</f>
        <v>43.5</v>
      </c>
      <c r="F18" s="39"/>
      <c r="G18" s="35" t="s">
        <v>21</v>
      </c>
      <c r="H18" s="35">
        <f>VLOOKUP(G18,PTS,4,FALSE)</f>
        <v>39</v>
      </c>
      <c r="I18" s="39"/>
      <c r="J18" s="119" t="s">
        <v>645</v>
      </c>
      <c r="K18" s="35">
        <f>VLOOKUP(J18,PTS,5,FALSE)</f>
        <v>31</v>
      </c>
      <c r="L18" s="39"/>
      <c r="M18" s="35" t="s">
        <v>26</v>
      </c>
      <c r="N18" s="35">
        <f>VLOOKUP(M18,PTS,6,FALSE)</f>
        <v>37.5</v>
      </c>
      <c r="O18" s="39"/>
      <c r="P18" s="35" t="s">
        <v>26</v>
      </c>
      <c r="Q18" s="35">
        <f>VLOOKUP(P18,PTS,7,FALSE)</f>
        <v>39.5</v>
      </c>
      <c r="R18" s="39"/>
      <c r="S18" s="35" t="s">
        <v>25</v>
      </c>
      <c r="T18" s="35">
        <f>VLOOKUP(S18,PTS,8,FALSE)</f>
        <v>43</v>
      </c>
      <c r="V18" s="119" t="s">
        <v>645</v>
      </c>
      <c r="W18" s="35">
        <f>VLOOKUP(V18,PTS,9,FALSE)</f>
        <v>36.5</v>
      </c>
      <c r="X18" s="39"/>
      <c r="Y18" s="39"/>
      <c r="Z18" s="35" t="s">
        <v>25</v>
      </c>
      <c r="AA18" s="35">
        <f>VLOOKUP(Z18,PTS,10,FALSE)</f>
        <v>40.5</v>
      </c>
      <c r="AB18" s="39"/>
      <c r="AC18" s="35" t="s">
        <v>26</v>
      </c>
      <c r="AD18" s="35">
        <f>VLOOKUP(AC18,PTS,11,FALSE)</f>
        <v>55</v>
      </c>
      <c r="AE18" s="39"/>
      <c r="AF18" s="35" t="s">
        <v>670</v>
      </c>
      <c r="AG18" s="35">
        <f>VLOOKUP(AF18,PTS,12,FALSE)</f>
        <v>0</v>
      </c>
      <c r="AH18" s="39"/>
      <c r="AI18" s="35" t="s">
        <v>664</v>
      </c>
      <c r="AJ18" s="35">
        <f>VLOOKUP(AI18,PTS,13,FALSE)</f>
        <v>0</v>
      </c>
      <c r="AL18" s="35" t="s">
        <v>649</v>
      </c>
      <c r="AM18" s="35">
        <f>VLOOKUP(AL18,PTS,14,FALSE)</f>
        <v>0</v>
      </c>
      <c r="AN18" s="39"/>
      <c r="AO18" s="35" t="s">
        <v>21</v>
      </c>
      <c r="AP18" s="35">
        <f>VLOOKUP(AO18,PTS,15,FALSE)</f>
        <v>0</v>
      </c>
      <c r="AQ18" s="39"/>
      <c r="AR18" s="35" t="s">
        <v>664</v>
      </c>
      <c r="AS18" s="35">
        <f>VLOOKUP(AR18,PTS,16,FALSE)</f>
        <v>0</v>
      </c>
      <c r="AT18" s="39"/>
      <c r="AU18" s="35" t="s">
        <v>26</v>
      </c>
      <c r="AV18" s="35">
        <f>VLOOKUP(AU18,PTS,17,FALSE)</f>
        <v>0</v>
      </c>
      <c r="AW18" s="39"/>
    </row>
    <row r="19" spans="1:49" s="35" customFormat="1" ht="9" customHeight="1">
      <c r="C19" s="39"/>
      <c r="F19" s="39"/>
      <c r="I19" s="39"/>
      <c r="L19" s="39"/>
      <c r="O19" s="39"/>
      <c r="R19" s="39"/>
      <c r="X19" s="39"/>
      <c r="Y19" s="39"/>
      <c r="AB19" s="39"/>
      <c r="AE19" s="39"/>
      <c r="AH19" s="39"/>
      <c r="AN19" s="39"/>
      <c r="AQ19" s="39"/>
      <c r="AT19" s="39"/>
      <c r="AW19" s="39"/>
    </row>
    <row r="20" spans="1:49" s="35" customFormat="1">
      <c r="A20" s="35" t="s">
        <v>13</v>
      </c>
      <c r="B20" s="35">
        <f>VLOOKUP(A20,'Weekly Pts Breakdown'!A:Q,2,FALSE)</f>
        <v>0</v>
      </c>
      <c r="C20" s="39"/>
      <c r="D20" s="35" t="s">
        <v>17</v>
      </c>
      <c r="E20" s="35">
        <f>VLOOKUP(D20,'Weekly Pts Breakdown'!A:Q,3,FALSE)</f>
        <v>46.5</v>
      </c>
      <c r="F20" s="39"/>
      <c r="G20" s="35" t="s">
        <v>18</v>
      </c>
      <c r="H20" s="35">
        <f>VLOOKUP(G20,PTS,4,FALSE)</f>
        <v>33.5</v>
      </c>
      <c r="I20" s="39"/>
      <c r="J20" s="35" t="s">
        <v>649</v>
      </c>
      <c r="K20" s="35">
        <f>VLOOKUP(J20,PTS,5,FALSE)</f>
        <v>39</v>
      </c>
      <c r="L20" s="39"/>
      <c r="M20" s="35" t="s">
        <v>14</v>
      </c>
      <c r="N20" s="35">
        <f>VLOOKUP(M20,PTS,6,FALSE)</f>
        <v>46.5</v>
      </c>
      <c r="O20" s="39"/>
      <c r="P20" s="35" t="s">
        <v>647</v>
      </c>
      <c r="Q20" s="35">
        <f>VLOOKUP(P20,PTS,7,FALSE)</f>
        <v>38</v>
      </c>
      <c r="R20" s="39"/>
      <c r="S20" s="35" t="s">
        <v>18</v>
      </c>
      <c r="T20" s="35">
        <f>VLOOKUP(S20,PTS,8,FALSE)</f>
        <v>37</v>
      </c>
      <c r="V20" s="35" t="s">
        <v>21</v>
      </c>
      <c r="W20" s="35">
        <f>VLOOKUP(V20,PTS,9,FALSE)</f>
        <v>32.5</v>
      </c>
      <c r="X20" s="39"/>
      <c r="Y20" s="39"/>
      <c r="Z20" s="35" t="s">
        <v>647</v>
      </c>
      <c r="AA20" s="35">
        <f>VLOOKUP(Z20,PTS,10,FALSE)</f>
        <v>36.5</v>
      </c>
      <c r="AB20" s="39"/>
      <c r="AC20" s="35" t="s">
        <v>647</v>
      </c>
      <c r="AD20" s="35">
        <f>VLOOKUP(AC20,PTS,11,FALSE)</f>
        <v>39.5</v>
      </c>
      <c r="AE20" s="39"/>
      <c r="AF20" s="35" t="s">
        <v>667</v>
      </c>
      <c r="AG20" s="35">
        <f>VLOOKUP(AF20,PTS,12,FALSE)</f>
        <v>0</v>
      </c>
      <c r="AH20" s="39"/>
      <c r="AI20" s="35" t="s">
        <v>15</v>
      </c>
      <c r="AJ20" s="35">
        <f>VLOOKUP(AI20,PTS,13,FALSE)</f>
        <v>0</v>
      </c>
      <c r="AL20" s="35" t="s">
        <v>647</v>
      </c>
      <c r="AM20" s="35">
        <f>VLOOKUP(AL20,PTS,14,FALSE)</f>
        <v>0</v>
      </c>
      <c r="AN20" s="39"/>
      <c r="AO20" s="35" t="s">
        <v>647</v>
      </c>
      <c r="AP20" s="35">
        <f>VLOOKUP(AO20,PTS,15,FALSE)</f>
        <v>0</v>
      </c>
      <c r="AQ20" s="39"/>
      <c r="AR20" s="35" t="s">
        <v>647</v>
      </c>
      <c r="AS20" s="35">
        <f>VLOOKUP(AR20,PTS,16,FALSE)</f>
        <v>0</v>
      </c>
      <c r="AT20" s="39"/>
      <c r="AU20" s="35" t="s">
        <v>17</v>
      </c>
      <c r="AV20" s="35">
        <f>VLOOKUP(AU20,PTS,17,FALSE)</f>
        <v>0</v>
      </c>
      <c r="AW20" s="39"/>
    </row>
    <row r="21" spans="1:49" s="35" customFormat="1">
      <c r="A21" s="35" t="s">
        <v>25</v>
      </c>
      <c r="B21" s="35">
        <f>VLOOKUP(A21,'Weekly Pts Breakdown'!A:Q,2,FALSE)</f>
        <v>0</v>
      </c>
      <c r="C21" s="39"/>
      <c r="D21" s="35" t="s">
        <v>18</v>
      </c>
      <c r="E21" s="35">
        <f>VLOOKUP(D21,'Weekly Pts Breakdown'!A:Q,3,FALSE)</f>
        <v>33.5</v>
      </c>
      <c r="F21" s="39"/>
      <c r="G21" s="35" t="s">
        <v>25</v>
      </c>
      <c r="H21" s="35">
        <f>VLOOKUP(G21,PTS,4,FALSE)</f>
        <v>46.5</v>
      </c>
      <c r="I21" s="39"/>
      <c r="J21" s="35" t="s">
        <v>664</v>
      </c>
      <c r="K21" s="35">
        <f>VLOOKUP(J21,PTS,5,FALSE)</f>
        <v>41</v>
      </c>
      <c r="L21" s="39"/>
      <c r="M21" s="119" t="s">
        <v>645</v>
      </c>
      <c r="N21" s="35">
        <f>VLOOKUP(M21,PTS,6,FALSE)</f>
        <v>33.5</v>
      </c>
      <c r="O21" s="39"/>
      <c r="P21" s="35" t="s">
        <v>13</v>
      </c>
      <c r="Q21" s="35">
        <f>VLOOKUP(P21,PTS,7,FALSE)</f>
        <v>42</v>
      </c>
      <c r="R21" s="39"/>
      <c r="S21" s="35" t="s">
        <v>23</v>
      </c>
      <c r="T21" s="35">
        <f>VLOOKUP(S21,PTS,8,FALSE)</f>
        <v>43</v>
      </c>
      <c r="V21" s="35" t="s">
        <v>664</v>
      </c>
      <c r="W21" s="35">
        <f>VLOOKUP(V21,PTS,9,FALSE)</f>
        <v>47.5</v>
      </c>
      <c r="X21" s="39"/>
      <c r="Y21" s="39"/>
      <c r="Z21" s="35" t="s">
        <v>23</v>
      </c>
      <c r="AA21" s="35">
        <f>VLOOKUP(Z21,PTS,10,FALSE)</f>
        <v>43.5</v>
      </c>
      <c r="AB21" s="39"/>
      <c r="AC21" s="119" t="s">
        <v>645</v>
      </c>
      <c r="AD21" s="35">
        <f>VLOOKUP(AC21,PTS,11,FALSE)</f>
        <v>40.5</v>
      </c>
      <c r="AE21" s="39"/>
      <c r="AF21" s="35" t="s">
        <v>664</v>
      </c>
      <c r="AG21" s="35">
        <f>VLOOKUP(AF21,PTS,12,FALSE)</f>
        <v>0</v>
      </c>
      <c r="AH21" s="39"/>
      <c r="AI21" s="35" t="s">
        <v>13</v>
      </c>
      <c r="AJ21" s="35">
        <f>VLOOKUP(AI21,PTS,13,FALSE)</f>
        <v>0</v>
      </c>
      <c r="AL21" s="35" t="s">
        <v>670</v>
      </c>
      <c r="AM21" s="35">
        <f>VLOOKUP(AL21,PTS,14,FALSE)</f>
        <v>0</v>
      </c>
      <c r="AN21" s="39"/>
      <c r="AO21" s="35" t="s">
        <v>13</v>
      </c>
      <c r="AP21" s="35">
        <f>VLOOKUP(AO21,PTS,15,FALSE)</f>
        <v>0</v>
      </c>
      <c r="AQ21" s="39"/>
      <c r="AR21" s="35" t="s">
        <v>18</v>
      </c>
      <c r="AS21" s="35">
        <f>VLOOKUP(AR21,PTS,16,FALSE)</f>
        <v>0</v>
      </c>
      <c r="AT21" s="39"/>
      <c r="AU21" s="119" t="s">
        <v>645</v>
      </c>
      <c r="AV21" s="35">
        <f>VLOOKUP(AU21,PTS,17,FALSE)</f>
        <v>0</v>
      </c>
      <c r="AW21" s="39"/>
    </row>
    <row r="22" spans="1:49" s="35" customFormat="1" ht="9" customHeight="1">
      <c r="C22" s="39"/>
      <c r="F22" s="39"/>
      <c r="I22" s="39"/>
      <c r="L22" s="39"/>
      <c r="O22" s="39"/>
      <c r="R22" s="39"/>
      <c r="X22" s="39"/>
      <c r="Y22" s="39"/>
      <c r="AB22" s="39"/>
      <c r="AE22" s="39"/>
      <c r="AH22" s="39"/>
      <c r="AN22" s="39"/>
      <c r="AQ22" s="39"/>
      <c r="AT22" s="39"/>
      <c r="AW22" s="39"/>
    </row>
    <row r="23" spans="1:49" s="35" customFormat="1">
      <c r="A23" s="35" t="s">
        <v>14</v>
      </c>
      <c r="B23" s="35">
        <f>VLOOKUP(A23,'Weekly Pts Breakdown'!A:Q,2,FALSE)</f>
        <v>0</v>
      </c>
      <c r="C23" s="39"/>
      <c r="D23" s="35" t="s">
        <v>670</v>
      </c>
      <c r="E23" s="35">
        <f>VLOOKUP(D23,'Weekly Pts Breakdown'!A:Q,3,FALSE)</f>
        <v>31.5</v>
      </c>
      <c r="F23" s="39"/>
      <c r="G23" s="35" t="s">
        <v>13</v>
      </c>
      <c r="H23" s="35">
        <f>VLOOKUP(G23,PTS,4,FALSE)</f>
        <v>39.5</v>
      </c>
      <c r="I23" s="39"/>
      <c r="J23" s="35" t="s">
        <v>14</v>
      </c>
      <c r="K23" s="35">
        <f>VLOOKUP(J23,PTS,5,FALSE)</f>
        <v>43</v>
      </c>
      <c r="L23" s="39"/>
      <c r="M23" s="35" t="s">
        <v>21</v>
      </c>
      <c r="N23" s="35">
        <f>VLOOKUP(M23,PTS,6,FALSE)</f>
        <v>31.5</v>
      </c>
      <c r="O23" s="39"/>
      <c r="P23" s="35" t="s">
        <v>25</v>
      </c>
      <c r="Q23" s="35">
        <f>VLOOKUP(P23,PTS,7,FALSE)</f>
        <v>39.5</v>
      </c>
      <c r="R23" s="39"/>
      <c r="S23" s="119" t="s">
        <v>645</v>
      </c>
      <c r="T23" s="35">
        <f>VLOOKUP(S23,PTS,8,FALSE)</f>
        <v>38</v>
      </c>
      <c r="V23" s="35" t="s">
        <v>670</v>
      </c>
      <c r="W23" s="35">
        <f>VLOOKUP(V23,PTS,9,FALSE)</f>
        <v>46</v>
      </c>
      <c r="X23" s="39"/>
      <c r="Y23" s="39"/>
      <c r="Z23" s="35" t="s">
        <v>13</v>
      </c>
      <c r="AA23" s="35">
        <f>VLOOKUP(Z23,PTS,10,FALSE)</f>
        <v>35</v>
      </c>
      <c r="AB23" s="39"/>
      <c r="AC23" s="35" t="s">
        <v>13</v>
      </c>
      <c r="AD23" s="35">
        <f>VLOOKUP(AC23,PTS,11,FALSE)</f>
        <v>37</v>
      </c>
      <c r="AE23" s="39"/>
      <c r="AF23" s="35" t="s">
        <v>17</v>
      </c>
      <c r="AG23" s="35">
        <f>VLOOKUP(AF23,PTS,12,FALSE)</f>
        <v>0</v>
      </c>
      <c r="AH23" s="39"/>
      <c r="AI23" s="35" t="s">
        <v>670</v>
      </c>
      <c r="AJ23" s="35">
        <f>VLOOKUP(AI23,PTS,13,FALSE)</f>
        <v>0</v>
      </c>
      <c r="AL23" s="35" t="s">
        <v>13</v>
      </c>
      <c r="AM23" s="35">
        <f>VLOOKUP(AL23,PTS,14,FALSE)</f>
        <v>0</v>
      </c>
      <c r="AN23" s="39"/>
      <c r="AO23" s="35" t="s">
        <v>18</v>
      </c>
      <c r="AP23" s="35">
        <f>VLOOKUP(AO23,PTS,15,FALSE)</f>
        <v>0</v>
      </c>
      <c r="AQ23" s="39"/>
      <c r="AR23" s="35" t="s">
        <v>13</v>
      </c>
      <c r="AS23" s="35">
        <f>VLOOKUP(AR23,PTS,16,FALSE)</f>
        <v>0</v>
      </c>
      <c r="AT23" s="39"/>
      <c r="AU23" s="35" t="s">
        <v>647</v>
      </c>
      <c r="AV23" s="35">
        <f>VLOOKUP(AU23,PTS,17,FALSE)</f>
        <v>0</v>
      </c>
      <c r="AW23" s="39"/>
    </row>
    <row r="24" spans="1:49" s="35" customFormat="1">
      <c r="A24" s="35" t="s">
        <v>26</v>
      </c>
      <c r="B24" s="35">
        <f>VLOOKUP(A24,'Weekly Pts Breakdown'!A:Q,2,FALSE)</f>
        <v>0</v>
      </c>
      <c r="C24" s="39"/>
      <c r="D24" s="35" t="s">
        <v>22</v>
      </c>
      <c r="E24" s="35">
        <f>VLOOKUP(D24,'Weekly Pts Breakdown'!A:Q,3,FALSE)</f>
        <v>48.5</v>
      </c>
      <c r="F24" s="39"/>
      <c r="G24" s="35" t="s">
        <v>23</v>
      </c>
      <c r="H24" s="35">
        <f>VLOOKUP(G24,PTS,4,FALSE)</f>
        <v>40.5</v>
      </c>
      <c r="I24" s="39"/>
      <c r="J24" s="35" t="s">
        <v>13</v>
      </c>
      <c r="K24" s="35">
        <f>VLOOKUP(J24,PTS,5,FALSE)</f>
        <v>37</v>
      </c>
      <c r="L24" s="39"/>
      <c r="M24" s="35" t="s">
        <v>25</v>
      </c>
      <c r="N24" s="35">
        <f>VLOOKUP(M24,PTS,6,FALSE)</f>
        <v>48.5</v>
      </c>
      <c r="O24" s="39"/>
      <c r="P24" s="35" t="s">
        <v>664</v>
      </c>
      <c r="Q24" s="35">
        <f>VLOOKUP(P24,PTS,7,FALSE)</f>
        <v>40.5</v>
      </c>
      <c r="R24" s="39"/>
      <c r="S24" s="35" t="s">
        <v>22</v>
      </c>
      <c r="T24" s="35">
        <f>VLOOKUP(S24,PTS,8,FALSE)</f>
        <v>42</v>
      </c>
      <c r="V24" s="35" t="s">
        <v>25</v>
      </c>
      <c r="W24" s="35">
        <f>VLOOKUP(V24,PTS,9,FALSE)</f>
        <v>34</v>
      </c>
      <c r="X24" s="39"/>
      <c r="Y24" s="39"/>
      <c r="Z24" s="35" t="s">
        <v>22</v>
      </c>
      <c r="AA24" s="35">
        <f>VLOOKUP(Z24,PTS,10,FALSE)</f>
        <v>45</v>
      </c>
      <c r="AB24" s="39"/>
      <c r="AC24" s="35" t="s">
        <v>18</v>
      </c>
      <c r="AD24" s="35">
        <f>VLOOKUP(AC24,PTS,11,FALSE)</f>
        <v>43</v>
      </c>
      <c r="AE24" s="39"/>
      <c r="AF24" s="35" t="s">
        <v>25</v>
      </c>
      <c r="AG24" s="35">
        <f>VLOOKUP(AF24,PTS,12,FALSE)</f>
        <v>0</v>
      </c>
      <c r="AH24" s="39"/>
      <c r="AI24" s="35" t="s">
        <v>22</v>
      </c>
      <c r="AJ24" s="35">
        <f>VLOOKUP(AI24,PTS,13,FALSE)</f>
        <v>0</v>
      </c>
      <c r="AL24" s="35" t="s">
        <v>21</v>
      </c>
      <c r="AM24" s="35">
        <f>VLOOKUP(AL24,PTS,14,FALSE)</f>
        <v>0</v>
      </c>
      <c r="AN24" s="39"/>
      <c r="AO24" s="119" t="s">
        <v>645</v>
      </c>
      <c r="AP24" s="35">
        <f>VLOOKUP(AO24,PTS,15,FALSE)</f>
        <v>0</v>
      </c>
      <c r="AQ24" s="39"/>
      <c r="AR24" s="119" t="s">
        <v>645</v>
      </c>
      <c r="AS24" s="35">
        <f>VLOOKUP(AR24,PTS,16,FALSE)</f>
        <v>0</v>
      </c>
      <c r="AT24" s="39"/>
      <c r="AU24" s="35" t="s">
        <v>15</v>
      </c>
      <c r="AV24" s="35">
        <f>VLOOKUP(AU24,PTS,17,FALSE)</f>
        <v>0</v>
      </c>
      <c r="AW24" s="39"/>
    </row>
    <row r="25" spans="1:49" s="35" customFormat="1" ht="9" customHeight="1">
      <c r="C25" s="39"/>
      <c r="F25" s="39"/>
      <c r="I25" s="39"/>
      <c r="L25" s="39"/>
      <c r="O25" s="39"/>
      <c r="R25" s="39"/>
      <c r="X25" s="39"/>
      <c r="Y25" s="39"/>
      <c r="AB25" s="39"/>
      <c r="AE25" s="39"/>
      <c r="AH25" s="39"/>
      <c r="AN25" s="39"/>
      <c r="AQ25" s="39"/>
      <c r="AT25" s="39"/>
      <c r="AW25" s="39"/>
    </row>
    <row r="26" spans="1:49" s="35" customFormat="1">
      <c r="A26" s="35" t="s">
        <v>647</v>
      </c>
      <c r="B26" s="35">
        <f>VLOOKUP(A26,'Weekly Pts Breakdown'!A:Q,2,FALSE)</f>
        <v>0</v>
      </c>
      <c r="C26" s="39"/>
      <c r="D26" s="35" t="s">
        <v>667</v>
      </c>
      <c r="E26" s="35">
        <f>VLOOKUP(D26,'Weekly Pts Breakdown'!A:Q,3,FALSE)</f>
        <v>43.5</v>
      </c>
      <c r="F26" s="39"/>
      <c r="G26" s="35" t="s">
        <v>17</v>
      </c>
      <c r="H26" s="35">
        <f>VLOOKUP(G26,PTS,4,FALSE)</f>
        <v>38</v>
      </c>
      <c r="I26" s="39"/>
      <c r="J26" s="35" t="s">
        <v>22</v>
      </c>
      <c r="K26" s="35">
        <f>VLOOKUP(J26,PTS,5,FALSE)</f>
        <v>51</v>
      </c>
      <c r="L26" s="39"/>
      <c r="M26" s="35" t="s">
        <v>23</v>
      </c>
      <c r="N26" s="35">
        <f>VLOOKUP(M26,PTS,6,FALSE)</f>
        <v>36.5</v>
      </c>
      <c r="O26" s="39"/>
      <c r="P26" s="35" t="s">
        <v>14</v>
      </c>
      <c r="Q26" s="35">
        <f>VLOOKUP(P26,PTS,7,FALSE)</f>
        <v>44</v>
      </c>
      <c r="R26" s="39"/>
      <c r="S26" s="35" t="s">
        <v>667</v>
      </c>
      <c r="T26" s="35">
        <f>VLOOKUP(S26,PTS,8,FALSE)</f>
        <v>34.5</v>
      </c>
      <c r="V26" s="35" t="s">
        <v>22</v>
      </c>
      <c r="W26" s="35">
        <f>VLOOKUP(V26,PTS,9,FALSE)</f>
        <v>38</v>
      </c>
      <c r="X26" s="39"/>
      <c r="Y26" s="39"/>
      <c r="Z26" s="35" t="s">
        <v>15</v>
      </c>
      <c r="AA26" s="35">
        <f>VLOOKUP(Z26,PTS,10,FALSE)</f>
        <v>38</v>
      </c>
      <c r="AB26" s="39"/>
      <c r="AC26" s="35" t="s">
        <v>15</v>
      </c>
      <c r="AD26" s="35">
        <f>VLOOKUP(AC26,PTS,11,FALSE)</f>
        <v>29</v>
      </c>
      <c r="AE26" s="39"/>
      <c r="AF26" s="35" t="s">
        <v>18</v>
      </c>
      <c r="AG26" s="35">
        <f>VLOOKUP(AF26,PTS,12,FALSE)</f>
        <v>0</v>
      </c>
      <c r="AH26" s="39"/>
      <c r="AI26" s="35" t="s">
        <v>17</v>
      </c>
      <c r="AJ26" s="35">
        <f>VLOOKUP(AI26,PTS,13,FALSE)</f>
        <v>0</v>
      </c>
      <c r="AL26" s="35" t="s">
        <v>15</v>
      </c>
      <c r="AM26" s="35">
        <f>VLOOKUP(AL26,PTS,14,FALSE)</f>
        <v>0</v>
      </c>
      <c r="AN26" s="39"/>
      <c r="AO26" s="35" t="s">
        <v>17</v>
      </c>
      <c r="AP26" s="35">
        <f>VLOOKUP(AO26,PTS,15,FALSE)</f>
        <v>0</v>
      </c>
      <c r="AQ26" s="39"/>
      <c r="AR26" s="35" t="s">
        <v>15</v>
      </c>
      <c r="AS26" s="35">
        <f>VLOOKUP(AR26,PTS,16,FALSE)</f>
        <v>0</v>
      </c>
      <c r="AT26" s="39"/>
      <c r="AU26" s="35" t="s">
        <v>14</v>
      </c>
      <c r="AV26" s="35">
        <f>VLOOKUP(AU26,PTS,17,FALSE)</f>
        <v>0</v>
      </c>
      <c r="AW26" s="39"/>
    </row>
    <row r="27" spans="1:49" s="35" customFormat="1">
      <c r="A27" s="35" t="s">
        <v>664</v>
      </c>
      <c r="B27" s="35">
        <f>VLOOKUP(A27,'Weekly Pts Breakdown'!A:Q,2,FALSE)</f>
        <v>0</v>
      </c>
      <c r="C27" s="39"/>
      <c r="D27" s="119" t="s">
        <v>645</v>
      </c>
      <c r="E27" s="35">
        <f>VLOOKUP(D27,'Weekly Pts Breakdown'!A:Q,3,FALSE)</f>
        <v>36.5</v>
      </c>
      <c r="F27" s="39"/>
      <c r="G27" s="35" t="s">
        <v>649</v>
      </c>
      <c r="H27" s="35">
        <f>VLOOKUP(G27,PTS,4,FALSE)</f>
        <v>42</v>
      </c>
      <c r="I27" s="39"/>
      <c r="J27" s="35" t="s">
        <v>21</v>
      </c>
      <c r="K27" s="35">
        <f>VLOOKUP(J27,PTS,5,FALSE)</f>
        <v>29</v>
      </c>
      <c r="L27" s="39"/>
      <c r="M27" s="35" t="s">
        <v>649</v>
      </c>
      <c r="N27" s="35">
        <f>VLOOKUP(M27,PTS,6,FALSE)</f>
        <v>43.5</v>
      </c>
      <c r="O27" s="39"/>
      <c r="P27" s="35" t="s">
        <v>15</v>
      </c>
      <c r="Q27" s="35">
        <f>VLOOKUP(P27,PTS,7,FALSE)</f>
        <v>36</v>
      </c>
      <c r="R27" s="39"/>
      <c r="S27" s="35" t="s">
        <v>670</v>
      </c>
      <c r="T27" s="35">
        <f>VLOOKUP(S27,PTS,8,FALSE)</f>
        <v>45.5</v>
      </c>
      <c r="V27" s="35" t="s">
        <v>649</v>
      </c>
      <c r="W27" s="35">
        <f>VLOOKUP(V27,PTS,9,FALSE)</f>
        <v>39</v>
      </c>
      <c r="X27" s="39"/>
      <c r="Y27" s="39"/>
      <c r="Z27" s="35" t="s">
        <v>670</v>
      </c>
      <c r="AA27" s="35">
        <f>VLOOKUP(Z27,PTS,10,FALSE)</f>
        <v>42</v>
      </c>
      <c r="AB27" s="39"/>
      <c r="AC27" s="35" t="s">
        <v>17</v>
      </c>
      <c r="AD27" s="35">
        <f>VLOOKUP(AC27,PTS,11,FALSE)</f>
        <v>51</v>
      </c>
      <c r="AE27" s="39"/>
      <c r="AF27" s="35" t="s">
        <v>26</v>
      </c>
      <c r="AG27" s="35">
        <f>VLOOKUP(AF27,PTS,12,FALSE)</f>
        <v>0</v>
      </c>
      <c r="AH27" s="39"/>
      <c r="AI27" s="35" t="s">
        <v>18</v>
      </c>
      <c r="AJ27" s="35">
        <f>VLOOKUP(AI27,PTS,13,FALSE)</f>
        <v>0</v>
      </c>
      <c r="AL27" s="35" t="s">
        <v>22</v>
      </c>
      <c r="AM27" s="35">
        <f>VLOOKUP(AL27,PTS,14,FALSE)</f>
        <v>0</v>
      </c>
      <c r="AN27" s="39"/>
      <c r="AO27" s="35" t="s">
        <v>667</v>
      </c>
      <c r="AP27" s="35">
        <f>VLOOKUP(AO27,PTS,15,FALSE)</f>
        <v>0</v>
      </c>
      <c r="AQ27" s="39"/>
      <c r="AR27" s="35" t="s">
        <v>667</v>
      </c>
      <c r="AS27" s="35">
        <f>VLOOKUP(AR27,PTS,16,FALSE)</f>
        <v>0</v>
      </c>
      <c r="AT27" s="39"/>
      <c r="AU27" s="35" t="s">
        <v>13</v>
      </c>
      <c r="AV27" s="35">
        <f>VLOOKUP(AU27,PTS,17,FALSE)</f>
        <v>0</v>
      </c>
      <c r="AW27" s="39"/>
    </row>
    <row r="30" spans="1:49">
      <c r="A30" s="35"/>
      <c r="D30" s="35"/>
    </row>
    <row r="31" spans="1:49">
      <c r="A31" s="35"/>
      <c r="D31" s="35"/>
    </row>
    <row r="32" spans="1:49">
      <c r="A32" s="35"/>
      <c r="D32" s="35"/>
    </row>
    <row r="33" spans="1:4">
      <c r="A33" s="35"/>
      <c r="D33" s="35"/>
    </row>
    <row r="34" spans="1:4">
      <c r="A34" s="35"/>
      <c r="D34" s="35"/>
    </row>
    <row r="35" spans="1:4">
      <c r="A35" s="35"/>
      <c r="D35" s="35"/>
    </row>
    <row r="36" spans="1:4">
      <c r="A36" s="35"/>
      <c r="D36" s="35"/>
    </row>
    <row r="37" spans="1:4">
      <c r="A37" s="35"/>
      <c r="D37" s="35"/>
    </row>
    <row r="38" spans="1:4">
      <c r="A38" s="35"/>
    </row>
    <row r="39" spans="1:4">
      <c r="A39" s="35"/>
    </row>
    <row r="40" spans="1:4">
      <c r="A40" s="35"/>
    </row>
    <row r="41" spans="1:4">
      <c r="A41" s="35"/>
    </row>
    <row r="42" spans="1:4">
      <c r="A42" s="35"/>
    </row>
    <row r="43" spans="1:4">
      <c r="A43" s="35"/>
    </row>
    <row r="44" spans="1:4">
      <c r="A44" s="35"/>
    </row>
    <row r="45" spans="1:4">
      <c r="A45" s="35"/>
    </row>
    <row r="46" spans="1:4">
      <c r="A46" s="35"/>
    </row>
    <row r="47" spans="1:4">
      <c r="A47" s="35"/>
    </row>
    <row r="48" spans="1:4">
      <c r="A48" s="35"/>
    </row>
    <row r="49" spans="1:1">
      <c r="A49" s="35"/>
    </row>
    <row r="50" spans="1:1">
      <c r="A50" s="35"/>
    </row>
    <row r="51" spans="1:1">
      <c r="A51" s="35"/>
    </row>
    <row r="52" spans="1:1">
      <c r="A52" s="35"/>
    </row>
  </sheetData>
  <sortState ref="A30:A52">
    <sortCondition ref="A3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29"/>
  <sheetViews>
    <sheetView workbookViewId="0">
      <pane xSplit="2" topLeftCell="J1" activePane="topRight" state="frozen"/>
      <selection pane="topRight" activeCell="L1" sqref="L1"/>
    </sheetView>
  </sheetViews>
  <sheetFormatPr defaultRowHeight="15"/>
  <cols>
    <col min="1" max="1" width="30.42578125" bestFit="1" customWidth="1"/>
    <col min="2" max="2" width="11.85546875" style="35" customWidth="1"/>
    <col min="3" max="3" width="12.7109375" bestFit="1" customWidth="1"/>
    <col min="4" max="4" width="40.85546875" bestFit="1" customWidth="1"/>
    <col min="5" max="5" width="58.140625" bestFit="1" customWidth="1"/>
    <col min="6" max="6" width="44.5703125" bestFit="1" customWidth="1"/>
    <col min="7" max="7" width="12.28515625" bestFit="1" customWidth="1"/>
    <col min="8" max="8" width="27.140625" bestFit="1" customWidth="1"/>
    <col min="9" max="9" width="34.28515625" bestFit="1" customWidth="1"/>
    <col min="10" max="12" width="12.5703125" bestFit="1" customWidth="1"/>
    <col min="13" max="13" width="11.85546875" bestFit="1" customWidth="1"/>
    <col min="14" max="14" width="12.28515625" bestFit="1" customWidth="1"/>
    <col min="15" max="15" width="11.85546875" bestFit="1" customWidth="1"/>
    <col min="16" max="17" width="13.7109375" bestFit="1" customWidth="1"/>
    <col min="18" max="18" width="14.7109375" bestFit="1" customWidth="1"/>
    <col min="20" max="20" width="11.5703125" bestFit="1" customWidth="1"/>
    <col min="23" max="23" width="12.5703125" bestFit="1" customWidth="1"/>
    <col min="27" max="27" width="12.5703125" bestFit="1" customWidth="1"/>
    <col min="30" max="30" width="12.5703125" bestFit="1" customWidth="1"/>
    <col min="33" max="33" width="11.85546875" bestFit="1" customWidth="1"/>
    <col min="36" max="36" width="11.85546875" bestFit="1" customWidth="1"/>
    <col min="39" max="39" width="11.85546875" bestFit="1" customWidth="1"/>
    <col min="42" max="42" width="13.7109375" bestFit="1" customWidth="1"/>
    <col min="45" max="45" width="13.7109375" bestFit="1" customWidth="1"/>
    <col min="48" max="48" width="14.7109375" bestFit="1" customWidth="1"/>
  </cols>
  <sheetData>
    <row r="1" spans="1:51" s="35" customFormat="1">
      <c r="A1" s="44" t="s">
        <v>74</v>
      </c>
      <c r="C1" s="36">
        <v>43215</v>
      </c>
      <c r="D1" s="36">
        <v>43222</v>
      </c>
      <c r="E1" s="73">
        <v>43229</v>
      </c>
      <c r="F1" s="36">
        <v>43236</v>
      </c>
      <c r="G1" s="36">
        <v>43243</v>
      </c>
      <c r="H1" s="73">
        <v>43250</v>
      </c>
      <c r="I1" s="36">
        <v>43257</v>
      </c>
      <c r="J1" s="36">
        <v>43264</v>
      </c>
      <c r="K1" s="73">
        <v>43271</v>
      </c>
      <c r="L1" s="36">
        <v>43278</v>
      </c>
      <c r="M1" s="36">
        <v>43292</v>
      </c>
      <c r="N1" s="73">
        <v>43299</v>
      </c>
      <c r="O1" s="36">
        <v>43306</v>
      </c>
      <c r="P1" s="36">
        <v>43313</v>
      </c>
      <c r="Q1" s="73">
        <v>43320</v>
      </c>
      <c r="R1" s="36">
        <v>43327</v>
      </c>
      <c r="S1" s="26"/>
      <c r="T1" s="38"/>
      <c r="U1" s="26"/>
      <c r="V1" s="72"/>
      <c r="W1" s="38"/>
      <c r="X1" s="72"/>
      <c r="Y1" s="26"/>
      <c r="Z1" s="72"/>
      <c r="AA1" s="38"/>
      <c r="AB1" s="72"/>
      <c r="AC1" s="26"/>
      <c r="AD1" s="38"/>
      <c r="AE1" s="26"/>
      <c r="AF1" s="72"/>
      <c r="AG1" s="38"/>
      <c r="AH1" s="26"/>
      <c r="AI1" s="72"/>
      <c r="AJ1" s="38"/>
      <c r="AK1" s="72"/>
      <c r="AL1" s="26"/>
      <c r="AM1" s="38"/>
      <c r="AN1" s="26"/>
      <c r="AO1" s="72"/>
      <c r="AP1" s="38"/>
      <c r="AQ1" s="72"/>
      <c r="AR1" s="26"/>
      <c r="AS1" s="38"/>
      <c r="AT1" s="26"/>
      <c r="AU1" s="72"/>
      <c r="AV1" s="38"/>
      <c r="AW1" s="72"/>
      <c r="AX1" s="26"/>
      <c r="AY1" s="38"/>
    </row>
    <row r="2" spans="1:51">
      <c r="C2" s="3" t="s">
        <v>75</v>
      </c>
      <c r="D2" s="3" t="s">
        <v>55</v>
      </c>
      <c r="E2" s="3" t="s">
        <v>56</v>
      </c>
      <c r="F2" s="3" t="s">
        <v>57</v>
      </c>
      <c r="G2" s="3" t="s">
        <v>58</v>
      </c>
      <c r="H2" s="3" t="s">
        <v>59</v>
      </c>
      <c r="I2" s="3" t="s">
        <v>60</v>
      </c>
      <c r="J2" s="3" t="s">
        <v>61</v>
      </c>
      <c r="K2" s="3" t="s">
        <v>62</v>
      </c>
      <c r="L2" s="3" t="s">
        <v>63</v>
      </c>
      <c r="M2" s="3" t="s">
        <v>64</v>
      </c>
      <c r="N2" s="3" t="s">
        <v>65</v>
      </c>
      <c r="O2" s="3" t="s">
        <v>66</v>
      </c>
      <c r="P2" s="3" t="s">
        <v>67</v>
      </c>
      <c r="Q2" s="3" t="s">
        <v>68</v>
      </c>
      <c r="R2" s="3" t="s">
        <v>69</v>
      </c>
    </row>
    <row r="3" spans="1:51">
      <c r="A3" s="135" t="s">
        <v>76</v>
      </c>
      <c r="B3" s="74" t="s">
        <v>77</v>
      </c>
      <c r="C3" s="75"/>
      <c r="E3" s="75" t="s">
        <v>859</v>
      </c>
      <c r="G3" s="75" t="s">
        <v>881</v>
      </c>
      <c r="I3" s="75" t="s">
        <v>905</v>
      </c>
      <c r="K3" s="75" t="s">
        <v>922</v>
      </c>
      <c r="M3" s="75"/>
      <c r="O3" s="75"/>
      <c r="Q3" s="75"/>
    </row>
    <row r="4" spans="1:51">
      <c r="A4" s="135"/>
      <c r="B4" s="74" t="s">
        <v>78</v>
      </c>
      <c r="C4" s="75"/>
      <c r="E4" s="75" t="s">
        <v>860</v>
      </c>
      <c r="G4" s="75" t="s">
        <v>882</v>
      </c>
      <c r="I4" s="75" t="s">
        <v>903</v>
      </c>
      <c r="J4" t="s">
        <v>907</v>
      </c>
      <c r="K4" s="75" t="s">
        <v>921</v>
      </c>
      <c r="M4" s="75"/>
      <c r="O4" s="75"/>
      <c r="Q4" s="75"/>
    </row>
    <row r="5" spans="1:51">
      <c r="A5" s="135"/>
      <c r="B5" s="74" t="s">
        <v>79</v>
      </c>
      <c r="C5" s="75"/>
      <c r="E5" s="75"/>
      <c r="G5" s="75" t="s">
        <v>883</v>
      </c>
      <c r="I5" s="75" t="s">
        <v>904</v>
      </c>
      <c r="J5" t="s">
        <v>908</v>
      </c>
      <c r="K5" s="75" t="s">
        <v>923</v>
      </c>
      <c r="M5" s="75"/>
      <c r="O5" s="75"/>
      <c r="Q5" s="75"/>
    </row>
    <row r="6" spans="1:51">
      <c r="A6" s="136" t="s">
        <v>80</v>
      </c>
      <c r="B6" s="76" t="s">
        <v>77</v>
      </c>
      <c r="D6" s="77" t="s">
        <v>673</v>
      </c>
      <c r="F6" s="77" t="s">
        <v>870</v>
      </c>
      <c r="H6" s="77" t="s">
        <v>892</v>
      </c>
      <c r="J6" s="77" t="s">
        <v>909</v>
      </c>
      <c r="L6" s="77" t="s">
        <v>932</v>
      </c>
      <c r="N6" s="77"/>
      <c r="P6" s="77"/>
      <c r="R6" s="77"/>
    </row>
    <row r="7" spans="1:51">
      <c r="A7" s="136"/>
      <c r="B7" s="76" t="s">
        <v>78</v>
      </c>
      <c r="D7" s="77" t="s">
        <v>674</v>
      </c>
      <c r="F7" s="77" t="s">
        <v>869</v>
      </c>
      <c r="H7" s="77" t="s">
        <v>893</v>
      </c>
      <c r="J7" s="77" t="s">
        <v>910</v>
      </c>
      <c r="L7" s="77" t="s">
        <v>933</v>
      </c>
      <c r="N7" s="77"/>
      <c r="P7" s="77"/>
      <c r="R7" s="77"/>
    </row>
    <row r="8" spans="1:51">
      <c r="A8" s="136"/>
      <c r="B8" s="76" t="s">
        <v>79</v>
      </c>
      <c r="D8" s="77" t="s">
        <v>675</v>
      </c>
      <c r="F8" s="77" t="s">
        <v>871</v>
      </c>
      <c r="H8" s="77" t="s">
        <v>894</v>
      </c>
      <c r="J8" s="77" t="s">
        <v>911</v>
      </c>
      <c r="L8" s="77"/>
      <c r="N8" s="77"/>
      <c r="P8" s="77"/>
      <c r="R8" s="77"/>
    </row>
    <row r="9" spans="1:51">
      <c r="A9" s="80" t="s">
        <v>81</v>
      </c>
      <c r="B9" s="79" t="s">
        <v>82</v>
      </c>
      <c r="C9" s="78"/>
      <c r="D9" s="78" t="s">
        <v>676</v>
      </c>
      <c r="E9" s="78" t="s">
        <v>858</v>
      </c>
      <c r="F9" s="78" t="s">
        <v>879</v>
      </c>
      <c r="G9" s="78" t="s">
        <v>884</v>
      </c>
      <c r="H9" s="78" t="s">
        <v>197</v>
      </c>
      <c r="I9" s="78" t="s">
        <v>902</v>
      </c>
      <c r="J9" s="78" t="s">
        <v>912</v>
      </c>
      <c r="K9" s="78" t="s">
        <v>924</v>
      </c>
      <c r="L9" s="78" t="s">
        <v>934</v>
      </c>
      <c r="M9" s="78"/>
      <c r="N9" s="78"/>
      <c r="O9" s="78"/>
      <c r="P9" s="78"/>
      <c r="Q9" s="78"/>
      <c r="R9" s="78"/>
    </row>
    <row r="10" spans="1:51" s="120" customFormat="1">
      <c r="A10" s="80" t="s">
        <v>83</v>
      </c>
      <c r="B10" s="121">
        <v>10</v>
      </c>
      <c r="D10" s="120" t="s">
        <v>677</v>
      </c>
      <c r="E10" s="120" t="s">
        <v>861</v>
      </c>
      <c r="F10" s="120" t="s">
        <v>872</v>
      </c>
      <c r="G10" s="120" t="s">
        <v>250</v>
      </c>
      <c r="H10" s="120" t="s">
        <v>184</v>
      </c>
      <c r="I10" t="s">
        <v>897</v>
      </c>
      <c r="J10" s="77" t="s">
        <v>913</v>
      </c>
      <c r="K10" s="120" t="s">
        <v>918</v>
      </c>
      <c r="L10" s="120" t="s">
        <v>927</v>
      </c>
    </row>
    <row r="11" spans="1:51">
      <c r="A11" s="32" t="s">
        <v>84</v>
      </c>
      <c r="B11" s="43">
        <v>10</v>
      </c>
      <c r="D11" s="77" t="s">
        <v>197</v>
      </c>
      <c r="E11" t="s">
        <v>862</v>
      </c>
      <c r="F11" s="77" t="s">
        <v>873</v>
      </c>
      <c r="G11" t="s">
        <v>880</v>
      </c>
      <c r="H11" s="77" t="s">
        <v>890</v>
      </c>
      <c r="I11" s="120" t="s">
        <v>898</v>
      </c>
      <c r="J11" s="77" t="s">
        <v>862</v>
      </c>
      <c r="K11" s="120" t="s">
        <v>184</v>
      </c>
      <c r="L11" s="77" t="s">
        <v>677</v>
      </c>
    </row>
    <row r="12" spans="1:51" s="120" customFormat="1">
      <c r="A12" s="80" t="s">
        <v>85</v>
      </c>
      <c r="B12" s="121">
        <v>10</v>
      </c>
      <c r="D12" s="120" t="s">
        <v>166</v>
      </c>
      <c r="E12" s="120" t="s">
        <v>863</v>
      </c>
      <c r="F12" s="120" t="s">
        <v>267</v>
      </c>
      <c r="G12" s="120" t="s">
        <v>180</v>
      </c>
      <c r="H12" s="120" t="s">
        <v>197</v>
      </c>
      <c r="I12" s="120" t="s">
        <v>899</v>
      </c>
      <c r="J12" s="77" t="s">
        <v>914</v>
      </c>
      <c r="K12" s="120" t="s">
        <v>263</v>
      </c>
      <c r="L12" s="120" t="s">
        <v>928</v>
      </c>
    </row>
    <row r="13" spans="1:51">
      <c r="A13" s="32" t="s">
        <v>86</v>
      </c>
      <c r="B13" s="43">
        <v>10</v>
      </c>
      <c r="D13" s="77" t="s">
        <v>136</v>
      </c>
      <c r="E13" s="120" t="s">
        <v>864</v>
      </c>
      <c r="F13" s="77" t="s">
        <v>877</v>
      </c>
      <c r="G13" s="120" t="s">
        <v>103</v>
      </c>
      <c r="H13" s="77" t="s">
        <v>184</v>
      </c>
      <c r="I13" s="120" t="s">
        <v>171</v>
      </c>
      <c r="J13" s="77" t="s">
        <v>915</v>
      </c>
      <c r="K13" s="120" t="s">
        <v>187</v>
      </c>
      <c r="L13" s="77" t="s">
        <v>929</v>
      </c>
    </row>
    <row r="14" spans="1:51" s="120" customFormat="1">
      <c r="A14" s="80" t="s">
        <v>87</v>
      </c>
      <c r="B14" s="121">
        <v>10</v>
      </c>
      <c r="D14" s="120" t="s">
        <v>678</v>
      </c>
      <c r="E14" s="120" t="s">
        <v>865</v>
      </c>
      <c r="F14" s="120" t="s">
        <v>874</v>
      </c>
      <c r="G14" s="120" t="s">
        <v>197</v>
      </c>
      <c r="H14" s="120" t="s">
        <v>116</v>
      </c>
      <c r="I14" s="120" t="s">
        <v>678</v>
      </c>
      <c r="J14" s="77" t="s">
        <v>916</v>
      </c>
      <c r="K14" s="120" t="s">
        <v>919</v>
      </c>
      <c r="L14" s="120" t="s">
        <v>214</v>
      </c>
    </row>
    <row r="15" spans="1:51">
      <c r="A15" s="32" t="s">
        <v>88</v>
      </c>
      <c r="B15" s="43">
        <v>10</v>
      </c>
      <c r="D15" s="77" t="s">
        <v>680</v>
      </c>
      <c r="E15" s="120" t="s">
        <v>866</v>
      </c>
      <c r="F15" s="77" t="s">
        <v>875</v>
      </c>
      <c r="G15" s="120" t="s">
        <v>196</v>
      </c>
      <c r="H15" s="77" t="s">
        <v>136</v>
      </c>
      <c r="I15" s="120" t="s">
        <v>890</v>
      </c>
      <c r="J15" s="77" t="s">
        <v>677</v>
      </c>
      <c r="K15" s="120" t="s">
        <v>920</v>
      </c>
      <c r="L15" s="77" t="s">
        <v>930</v>
      </c>
    </row>
    <row r="16" spans="1:51" s="120" customFormat="1">
      <c r="A16" s="80" t="s">
        <v>89</v>
      </c>
      <c r="B16" s="121">
        <v>10</v>
      </c>
      <c r="D16" s="120" t="s">
        <v>679</v>
      </c>
      <c r="E16" s="120" t="s">
        <v>865</v>
      </c>
      <c r="F16" s="120" t="s">
        <v>876</v>
      </c>
      <c r="G16" s="120" t="s">
        <v>261</v>
      </c>
      <c r="H16" s="120" t="s">
        <v>891</v>
      </c>
      <c r="I16" s="120" t="s">
        <v>900</v>
      </c>
      <c r="J16" s="77" t="s">
        <v>917</v>
      </c>
      <c r="K16" s="120" t="s">
        <v>235</v>
      </c>
      <c r="L16" s="120" t="s">
        <v>931</v>
      </c>
    </row>
    <row r="17" spans="1:12">
      <c r="A17" s="32" t="s">
        <v>90</v>
      </c>
      <c r="B17" s="43">
        <v>10</v>
      </c>
      <c r="D17" s="77" t="s">
        <v>217</v>
      </c>
      <c r="E17" s="120" t="s">
        <v>101</v>
      </c>
      <c r="F17" s="77" t="s">
        <v>228</v>
      </c>
      <c r="G17" s="120" t="s">
        <v>117</v>
      </c>
      <c r="H17" s="77" t="s">
        <v>865</v>
      </c>
      <c r="I17" s="120" t="s">
        <v>267</v>
      </c>
      <c r="J17" s="77" t="s">
        <v>876</v>
      </c>
      <c r="K17" s="120" t="s">
        <v>235</v>
      </c>
      <c r="L17" s="77" t="s">
        <v>877</v>
      </c>
    </row>
    <row r="18" spans="1:12">
      <c r="C18" t="s">
        <v>669</v>
      </c>
    </row>
    <row r="20" spans="1:12">
      <c r="K20" s="120"/>
    </row>
    <row r="21" spans="1:12">
      <c r="K21" s="120"/>
    </row>
    <row r="22" spans="1:12">
      <c r="K22" s="120"/>
    </row>
    <row r="23" spans="1:12">
      <c r="K23" s="120"/>
    </row>
    <row r="24" spans="1:12">
      <c r="K24" s="120"/>
    </row>
    <row r="25" spans="1:12">
      <c r="K25" s="120"/>
    </row>
    <row r="26" spans="1:12">
      <c r="K26" s="120"/>
    </row>
    <row r="27" spans="1:12">
      <c r="K27" s="120"/>
    </row>
    <row r="28" spans="1:12">
      <c r="K28" s="120"/>
    </row>
    <row r="29" spans="1:12">
      <c r="K29" s="120"/>
    </row>
  </sheetData>
  <mergeCells count="2">
    <mergeCell ref="A3:A5"/>
    <mergeCell ref="A6:A8"/>
  </mergeCells>
  <conditionalFormatting sqref="A9:R17 K20">
    <cfRule type="expression" dxfId="4" priority="5">
      <formula>MOD(ROW(),2)=1</formula>
    </cfRule>
  </conditionalFormatting>
  <conditionalFormatting sqref="K21:K29">
    <cfRule type="expression" dxfId="3" priority="1">
      <formula>MOD(ROW(),2)=1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87"/>
  <sheetViews>
    <sheetView workbookViewId="0">
      <pane ySplit="2" topLeftCell="A3" activePane="bottomLeft" state="frozen"/>
      <selection pane="bottomLeft" activeCell="K131" sqref="K131"/>
    </sheetView>
  </sheetViews>
  <sheetFormatPr defaultRowHeight="15"/>
  <cols>
    <col min="1" max="1" width="28.42578125" bestFit="1" customWidth="1"/>
    <col min="2" max="18" width="9.28515625" style="3" bestFit="1" customWidth="1"/>
    <col min="19" max="20" width="15" style="3" customWidth="1"/>
  </cols>
  <sheetData>
    <row r="1" spans="1:20">
      <c r="C1" s="3" t="s">
        <v>889</v>
      </c>
      <c r="E1" s="3" t="s">
        <v>889</v>
      </c>
      <c r="G1" s="3" t="s">
        <v>889</v>
      </c>
      <c r="H1" s="3" t="s">
        <v>889</v>
      </c>
      <c r="I1" s="3" t="s">
        <v>889</v>
      </c>
    </row>
    <row r="2" spans="1:20" ht="57.75">
      <c r="A2" s="71" t="s">
        <v>91</v>
      </c>
      <c r="B2" s="130" t="s">
        <v>38</v>
      </c>
      <c r="C2" s="130" t="s">
        <v>39</v>
      </c>
      <c r="D2" s="130" t="s">
        <v>40</v>
      </c>
      <c r="E2" s="130" t="s">
        <v>41</v>
      </c>
      <c r="F2" s="130" t="s">
        <v>42</v>
      </c>
      <c r="G2" s="130" t="s">
        <v>43</v>
      </c>
      <c r="H2" s="130" t="s">
        <v>44</v>
      </c>
      <c r="I2" s="130" t="s">
        <v>45</v>
      </c>
      <c r="J2" s="130" t="s">
        <v>46</v>
      </c>
      <c r="K2" s="130" t="s">
        <v>47</v>
      </c>
      <c r="L2" s="130" t="s">
        <v>48</v>
      </c>
      <c r="M2" s="130" t="s">
        <v>49</v>
      </c>
      <c r="N2" s="130" t="s">
        <v>50</v>
      </c>
      <c r="O2" s="130" t="s">
        <v>51</v>
      </c>
      <c r="P2" s="130" t="s">
        <v>52</v>
      </c>
      <c r="Q2" s="130" t="s">
        <v>53</v>
      </c>
      <c r="R2" s="130" t="s">
        <v>54</v>
      </c>
      <c r="S2" s="131" t="s">
        <v>856</v>
      </c>
      <c r="T2" s="131" t="s">
        <v>857</v>
      </c>
    </row>
    <row r="3" spans="1:20">
      <c r="A3" t="s">
        <v>844</v>
      </c>
      <c r="B3" s="3">
        <v>0</v>
      </c>
      <c r="C3" s="3">
        <v>6.5</v>
      </c>
      <c r="D3" s="3">
        <v>7</v>
      </c>
      <c r="E3" s="3">
        <v>7</v>
      </c>
      <c r="F3" s="3">
        <v>6.5</v>
      </c>
      <c r="G3" s="3">
        <v>7</v>
      </c>
      <c r="H3" s="3">
        <v>7.5</v>
      </c>
      <c r="I3" s="3">
        <v>3.5</v>
      </c>
      <c r="J3" s="3">
        <v>4</v>
      </c>
      <c r="K3" s="3">
        <v>7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56</v>
      </c>
      <c r="S3" s="3">
        <f>SUM(LARGE(B3:Q3,{1,2,3,4,5,6,7,8,9,10}))</f>
        <v>56</v>
      </c>
      <c r="T3" s="3">
        <f t="shared" ref="T3:T34" si="0">RANK(S3,$S$3:$S$178)</f>
        <v>1</v>
      </c>
    </row>
    <row r="4" spans="1:20">
      <c r="A4" t="s">
        <v>852</v>
      </c>
      <c r="B4" s="3">
        <v>0</v>
      </c>
      <c r="C4" s="3">
        <v>6</v>
      </c>
      <c r="D4" s="3">
        <v>8.5</v>
      </c>
      <c r="E4" s="3">
        <v>7</v>
      </c>
      <c r="F4" s="3">
        <v>3</v>
      </c>
      <c r="G4" s="3">
        <v>8.5</v>
      </c>
      <c r="H4" s="3">
        <v>3</v>
      </c>
      <c r="I4" s="3">
        <v>6</v>
      </c>
      <c r="J4" s="3">
        <v>3.5</v>
      </c>
      <c r="K4" s="3">
        <v>7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51.5</v>
      </c>
      <c r="S4" s="3">
        <f>SUM(LARGE(B4:Q4,{1,2,3,4,5,6,7,8,9,10}))</f>
        <v>52.5</v>
      </c>
      <c r="T4" s="3">
        <f t="shared" si="0"/>
        <v>2</v>
      </c>
    </row>
    <row r="5" spans="1:20">
      <c r="A5" t="s">
        <v>850</v>
      </c>
      <c r="B5" s="3">
        <v>0</v>
      </c>
      <c r="C5" s="3">
        <v>6.5</v>
      </c>
      <c r="D5" s="3">
        <v>7.5</v>
      </c>
      <c r="E5" s="3">
        <v>0</v>
      </c>
      <c r="F5" s="3">
        <v>3</v>
      </c>
      <c r="G5" s="3">
        <v>6.5</v>
      </c>
      <c r="H5" s="3">
        <v>6</v>
      </c>
      <c r="I5" s="3">
        <v>6</v>
      </c>
      <c r="J5" s="3">
        <v>5</v>
      </c>
      <c r="K5" s="3">
        <v>9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49.5</v>
      </c>
      <c r="S5" s="3">
        <f>SUM(LARGE(B5:Q5,{1,2,3,4,5,6,7,8,9,10}))</f>
        <v>49.5</v>
      </c>
      <c r="T5" s="3">
        <f t="shared" si="0"/>
        <v>3</v>
      </c>
    </row>
    <row r="6" spans="1:20">
      <c r="A6" t="s">
        <v>721</v>
      </c>
      <c r="B6" s="3">
        <v>0</v>
      </c>
      <c r="C6" s="3">
        <v>5</v>
      </c>
      <c r="D6" s="3">
        <v>6.5</v>
      </c>
      <c r="E6" s="3">
        <v>7</v>
      </c>
      <c r="F6" s="3">
        <v>0</v>
      </c>
      <c r="G6" s="3">
        <v>7</v>
      </c>
      <c r="H6" s="3">
        <v>8.5</v>
      </c>
      <c r="I6" s="3">
        <v>0</v>
      </c>
      <c r="J6" s="3">
        <v>7</v>
      </c>
      <c r="K6" s="3">
        <v>7.5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48.5</v>
      </c>
      <c r="S6" s="3">
        <f>SUM(LARGE(B6:Q6,{1,2,3,4,5,6,7,8,9,10}))</f>
        <v>48.5</v>
      </c>
      <c r="T6" s="3">
        <f t="shared" si="0"/>
        <v>4</v>
      </c>
    </row>
    <row r="7" spans="1:20">
      <c r="A7" t="s">
        <v>735</v>
      </c>
      <c r="B7" s="3">
        <v>0</v>
      </c>
      <c r="C7" s="132">
        <v>8.5</v>
      </c>
      <c r="D7" s="3">
        <v>0</v>
      </c>
      <c r="E7" s="3">
        <v>6.5</v>
      </c>
      <c r="F7" s="3">
        <v>5</v>
      </c>
      <c r="G7" s="3">
        <v>0</v>
      </c>
      <c r="H7" s="3">
        <v>7.5</v>
      </c>
      <c r="I7" s="3">
        <v>7.5</v>
      </c>
      <c r="J7" s="3">
        <v>6.5</v>
      </c>
      <c r="K7" s="3">
        <v>6.5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48</v>
      </c>
      <c r="S7" s="3">
        <f>SUM(LARGE(B7:Q7,{1,2,3,4,5,6,7,8,9,10}))</f>
        <v>48</v>
      </c>
      <c r="T7" s="3">
        <f t="shared" si="0"/>
        <v>5</v>
      </c>
    </row>
    <row r="8" spans="1:20">
      <c r="A8" t="s">
        <v>705</v>
      </c>
      <c r="B8" s="3">
        <v>0</v>
      </c>
      <c r="C8" s="3">
        <v>6.5</v>
      </c>
      <c r="D8" s="3">
        <v>7.5</v>
      </c>
      <c r="E8" s="3">
        <v>0</v>
      </c>
      <c r="F8" s="3">
        <v>7.5</v>
      </c>
      <c r="G8" s="3">
        <v>5</v>
      </c>
      <c r="H8" s="3">
        <v>3.5</v>
      </c>
      <c r="I8" s="3">
        <v>3</v>
      </c>
      <c r="J8" s="3">
        <v>5</v>
      </c>
      <c r="K8" s="3">
        <v>9.5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47.5</v>
      </c>
      <c r="S8" s="3">
        <f>SUM(LARGE(B8:Q8,{1,2,3,4,5,6,7,8,9,10}))</f>
        <v>47.5</v>
      </c>
      <c r="T8" s="3">
        <f t="shared" si="0"/>
        <v>6</v>
      </c>
    </row>
    <row r="9" spans="1:20">
      <c r="A9" t="s">
        <v>762</v>
      </c>
      <c r="B9" s="3">
        <v>0</v>
      </c>
      <c r="C9" s="3">
        <v>4</v>
      </c>
      <c r="D9" s="3">
        <v>7.5</v>
      </c>
      <c r="E9" s="3">
        <v>7</v>
      </c>
      <c r="F9" s="3">
        <v>4</v>
      </c>
      <c r="G9" s="3">
        <v>1.5</v>
      </c>
      <c r="H9" s="3">
        <v>6</v>
      </c>
      <c r="I9" s="3">
        <v>6</v>
      </c>
      <c r="J9" s="3">
        <v>6</v>
      </c>
      <c r="K9" s="3">
        <v>5.5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47.5</v>
      </c>
      <c r="S9" s="3">
        <f>SUM(LARGE(B9:Q9,{1,2,3,4,5,6,7,8,9,10}))</f>
        <v>47.5</v>
      </c>
      <c r="T9" s="3">
        <f t="shared" si="0"/>
        <v>6</v>
      </c>
    </row>
    <row r="10" spans="1:20">
      <c r="A10" t="s">
        <v>832</v>
      </c>
      <c r="B10" s="3">
        <v>0</v>
      </c>
      <c r="C10" s="3">
        <v>6</v>
      </c>
      <c r="D10" s="3">
        <v>6.5</v>
      </c>
      <c r="E10" s="3">
        <v>6</v>
      </c>
      <c r="F10" s="3">
        <v>3</v>
      </c>
      <c r="G10" s="3">
        <v>6.5</v>
      </c>
      <c r="H10" s="3">
        <v>3.5</v>
      </c>
      <c r="I10" s="3">
        <v>3</v>
      </c>
      <c r="J10" s="3">
        <v>2</v>
      </c>
      <c r="K10" s="3">
        <v>9.5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46</v>
      </c>
      <c r="S10" s="3">
        <f>SUM(LARGE(B10:Q10,{1,2,3,4,5,6,7,8,9,10}))</f>
        <v>46</v>
      </c>
      <c r="T10" s="3">
        <f t="shared" si="0"/>
        <v>8</v>
      </c>
    </row>
    <row r="11" spans="1:20">
      <c r="A11" t="s">
        <v>682</v>
      </c>
      <c r="B11" s="3">
        <v>0</v>
      </c>
      <c r="C11" s="3">
        <v>6</v>
      </c>
      <c r="D11" s="3">
        <v>6</v>
      </c>
      <c r="E11" s="3">
        <v>7.5</v>
      </c>
      <c r="F11" s="3">
        <v>6</v>
      </c>
      <c r="G11" s="3">
        <v>7.5</v>
      </c>
      <c r="H11" s="3">
        <v>5</v>
      </c>
      <c r="I11" s="3">
        <v>4</v>
      </c>
      <c r="J11" s="3">
        <v>0</v>
      </c>
      <c r="K11" s="3">
        <v>3.5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45.5</v>
      </c>
      <c r="S11" s="3">
        <f>SUM(LARGE(B11:Q11,{1,2,3,4,5,6,7,8,9,10}))</f>
        <v>45.5</v>
      </c>
      <c r="T11" s="3">
        <f t="shared" si="0"/>
        <v>9</v>
      </c>
    </row>
    <row r="12" spans="1:20">
      <c r="A12" t="s">
        <v>714</v>
      </c>
      <c r="B12" s="3">
        <v>0</v>
      </c>
      <c r="C12" s="3">
        <v>4</v>
      </c>
      <c r="D12" s="3">
        <v>5</v>
      </c>
      <c r="E12" s="3">
        <v>6</v>
      </c>
      <c r="F12" s="3">
        <v>6</v>
      </c>
      <c r="G12" s="3">
        <v>3.5</v>
      </c>
      <c r="H12" s="3">
        <v>4</v>
      </c>
      <c r="I12" s="3">
        <v>3.5</v>
      </c>
      <c r="J12" s="3">
        <v>6.5</v>
      </c>
      <c r="K12" s="3">
        <v>7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45.5</v>
      </c>
      <c r="S12" s="3">
        <f>SUM(LARGE(B12:Q12,{1,2,3,4,5,6,7,8,9,10}))</f>
        <v>45.5</v>
      </c>
      <c r="T12" s="3">
        <f t="shared" si="0"/>
        <v>9</v>
      </c>
    </row>
    <row r="13" spans="1:20">
      <c r="A13" t="s">
        <v>776</v>
      </c>
      <c r="B13" s="3">
        <v>0</v>
      </c>
      <c r="C13" s="3">
        <v>5</v>
      </c>
      <c r="D13" s="3">
        <v>7.5</v>
      </c>
      <c r="E13" s="3">
        <v>6.5</v>
      </c>
      <c r="F13" s="3">
        <v>3.5</v>
      </c>
      <c r="G13" s="3">
        <v>8</v>
      </c>
      <c r="H13" s="3">
        <v>0</v>
      </c>
      <c r="I13" s="3">
        <v>6</v>
      </c>
      <c r="J13" s="3">
        <v>5</v>
      </c>
      <c r="K13" s="3">
        <v>4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45.5</v>
      </c>
      <c r="S13" s="3">
        <f>SUM(LARGE(B13:Q13,{1,2,3,4,5,6,7,8,9,10}))</f>
        <v>45.5</v>
      </c>
      <c r="T13" s="3">
        <f t="shared" si="0"/>
        <v>9</v>
      </c>
    </row>
    <row r="14" spans="1:20">
      <c r="A14" t="s">
        <v>692</v>
      </c>
      <c r="B14" s="3">
        <v>0</v>
      </c>
      <c r="C14" s="3">
        <v>3.5</v>
      </c>
      <c r="D14" s="3">
        <v>4</v>
      </c>
      <c r="E14" s="3">
        <v>4</v>
      </c>
      <c r="F14" s="3">
        <v>3.5</v>
      </c>
      <c r="G14" s="3">
        <v>4</v>
      </c>
      <c r="H14" s="3">
        <v>6.5</v>
      </c>
      <c r="I14" s="3">
        <v>4</v>
      </c>
      <c r="J14" s="3">
        <v>7</v>
      </c>
      <c r="K14" s="3">
        <v>8.5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45</v>
      </c>
      <c r="S14" s="3">
        <f>SUM(LARGE(B14:Q14,{1,2,3,4,5,6,7,8,9,10}))</f>
        <v>45</v>
      </c>
      <c r="T14" s="3">
        <f t="shared" si="0"/>
        <v>12</v>
      </c>
    </row>
    <row r="15" spans="1:20">
      <c r="A15" t="s">
        <v>772</v>
      </c>
      <c r="B15" s="3">
        <v>0</v>
      </c>
      <c r="C15" s="3">
        <v>5</v>
      </c>
      <c r="D15" s="3">
        <v>0</v>
      </c>
      <c r="E15" s="3">
        <v>6.5</v>
      </c>
      <c r="F15" s="3">
        <v>6</v>
      </c>
      <c r="G15" s="3">
        <v>8</v>
      </c>
      <c r="H15" s="3">
        <v>3.5</v>
      </c>
      <c r="I15" s="3">
        <v>6</v>
      </c>
      <c r="J15" s="3">
        <v>6</v>
      </c>
      <c r="K15" s="3">
        <v>4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45</v>
      </c>
      <c r="S15" s="3">
        <f>SUM(LARGE(B15:Q15,{1,2,3,4,5,6,7,8,9,10}))</f>
        <v>45</v>
      </c>
      <c r="T15" s="3">
        <f t="shared" si="0"/>
        <v>12</v>
      </c>
    </row>
    <row r="16" spans="1:20">
      <c r="A16" t="s">
        <v>782</v>
      </c>
      <c r="B16" s="3">
        <v>0</v>
      </c>
      <c r="C16" s="3">
        <v>8</v>
      </c>
      <c r="D16" s="3">
        <v>7</v>
      </c>
      <c r="E16" s="3">
        <v>7.5</v>
      </c>
      <c r="F16" s="3">
        <v>6.5</v>
      </c>
      <c r="G16" s="3">
        <v>6</v>
      </c>
      <c r="H16" s="3">
        <v>5</v>
      </c>
      <c r="I16" s="3">
        <v>0</v>
      </c>
      <c r="J16" s="3">
        <v>0</v>
      </c>
      <c r="K16" s="3">
        <v>5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45</v>
      </c>
      <c r="S16" s="3">
        <f>SUM(LARGE(B16:Q16,{1,2,3,4,5,6,7,8,9,10}))</f>
        <v>45</v>
      </c>
      <c r="T16" s="3">
        <f t="shared" si="0"/>
        <v>12</v>
      </c>
    </row>
    <row r="17" spans="1:20">
      <c r="A17" t="s">
        <v>779</v>
      </c>
      <c r="B17" s="3">
        <v>0</v>
      </c>
      <c r="C17" s="3">
        <v>5</v>
      </c>
      <c r="D17" s="3">
        <v>6</v>
      </c>
      <c r="E17" s="3">
        <v>0</v>
      </c>
      <c r="F17" s="3">
        <v>7.5</v>
      </c>
      <c r="G17" s="3">
        <v>6</v>
      </c>
      <c r="H17" s="3">
        <v>1.5</v>
      </c>
      <c r="I17" s="3">
        <v>7</v>
      </c>
      <c r="J17" s="3">
        <v>5</v>
      </c>
      <c r="K17" s="3">
        <v>6.5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44.5</v>
      </c>
      <c r="S17" s="3">
        <f>SUM(LARGE(B17:Q17,{1,2,3,4,5,6,7,8,9,10}))</f>
        <v>44.5</v>
      </c>
      <c r="T17" s="3">
        <f t="shared" si="0"/>
        <v>15</v>
      </c>
    </row>
    <row r="18" spans="1:20">
      <c r="A18" t="s">
        <v>814</v>
      </c>
      <c r="B18" s="3">
        <v>0</v>
      </c>
      <c r="C18" s="3">
        <v>6.5</v>
      </c>
      <c r="D18" s="3">
        <v>6</v>
      </c>
      <c r="E18" s="3">
        <v>7</v>
      </c>
      <c r="F18" s="3">
        <v>0</v>
      </c>
      <c r="G18" s="3">
        <v>6</v>
      </c>
      <c r="H18" s="3">
        <v>3.5</v>
      </c>
      <c r="I18" s="3">
        <v>3.5</v>
      </c>
      <c r="J18" s="3">
        <v>5</v>
      </c>
      <c r="K18" s="3">
        <v>6.5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44</v>
      </c>
      <c r="S18" s="3">
        <f>SUM(LARGE(B18:Q18,{1,2,3,4,5,6,7,8,9,10}))</f>
        <v>44</v>
      </c>
      <c r="T18" s="3">
        <f t="shared" si="0"/>
        <v>16</v>
      </c>
    </row>
    <row r="19" spans="1:20">
      <c r="A19" t="s">
        <v>719</v>
      </c>
      <c r="B19" s="3">
        <v>0</v>
      </c>
      <c r="C19" s="3">
        <v>7</v>
      </c>
      <c r="D19" s="3">
        <v>7.5</v>
      </c>
      <c r="E19" s="3">
        <v>7</v>
      </c>
      <c r="F19" s="3">
        <v>6.5</v>
      </c>
      <c r="G19" s="3">
        <v>0</v>
      </c>
      <c r="H19" s="3">
        <v>4</v>
      </c>
      <c r="I19" s="3">
        <v>7.5</v>
      </c>
      <c r="J19" s="3">
        <v>3.5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43</v>
      </c>
      <c r="S19" s="3">
        <f>SUM(LARGE(B19:Q19,{1,2,3,4,5,6,7,8,9,10}))</f>
        <v>43</v>
      </c>
      <c r="T19" s="3">
        <f t="shared" si="0"/>
        <v>17</v>
      </c>
    </row>
    <row r="20" spans="1:20">
      <c r="A20" t="s">
        <v>777</v>
      </c>
      <c r="B20" s="3">
        <v>4</v>
      </c>
      <c r="C20" s="3">
        <v>4</v>
      </c>
      <c r="D20" s="3">
        <v>2.5</v>
      </c>
      <c r="E20" s="3">
        <v>3</v>
      </c>
      <c r="F20" s="3">
        <v>5</v>
      </c>
      <c r="G20" s="3">
        <v>2.5</v>
      </c>
      <c r="H20" s="3">
        <v>6</v>
      </c>
      <c r="I20" s="3">
        <v>6.5</v>
      </c>
      <c r="J20" s="3">
        <v>3</v>
      </c>
      <c r="K20" s="3">
        <v>6</v>
      </c>
      <c r="L20" s="3">
        <v>3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46</v>
      </c>
      <c r="S20" s="3">
        <f>SUM(LARGE(B20:Q20,{1,2,3,4,5,6,7,8,9,10}))</f>
        <v>43</v>
      </c>
      <c r="T20" s="3">
        <f t="shared" si="0"/>
        <v>17</v>
      </c>
    </row>
    <row r="21" spans="1:20">
      <c r="A21" t="s">
        <v>793</v>
      </c>
      <c r="B21" s="3">
        <v>0</v>
      </c>
      <c r="C21" s="3">
        <v>6.5</v>
      </c>
      <c r="D21" s="3">
        <v>6.5</v>
      </c>
      <c r="E21" s="3">
        <v>6</v>
      </c>
      <c r="F21" s="3">
        <v>3.5</v>
      </c>
      <c r="G21" s="3">
        <v>4</v>
      </c>
      <c r="H21" s="3">
        <v>3</v>
      </c>
      <c r="I21" s="3">
        <v>2.5</v>
      </c>
      <c r="J21" s="3">
        <v>4</v>
      </c>
      <c r="K21" s="3">
        <v>7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43</v>
      </c>
      <c r="S21" s="3">
        <f>SUM(LARGE(B21:Q21,{1,2,3,4,5,6,7,8,9,10}))</f>
        <v>43</v>
      </c>
      <c r="T21" s="3">
        <f t="shared" si="0"/>
        <v>17</v>
      </c>
    </row>
    <row r="22" spans="1:20">
      <c r="A22" t="s">
        <v>830</v>
      </c>
      <c r="B22" s="3">
        <v>0</v>
      </c>
      <c r="C22" s="3">
        <v>6</v>
      </c>
      <c r="D22" s="3">
        <v>0</v>
      </c>
      <c r="E22" s="3">
        <v>7.5</v>
      </c>
      <c r="F22" s="3">
        <v>6</v>
      </c>
      <c r="G22" s="3">
        <v>0</v>
      </c>
      <c r="H22" s="3">
        <v>7</v>
      </c>
      <c r="I22" s="3">
        <v>5</v>
      </c>
      <c r="J22" s="3">
        <v>5</v>
      </c>
      <c r="K22" s="3">
        <v>6.5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43</v>
      </c>
      <c r="S22" s="3">
        <f>SUM(LARGE(B22:Q22,{1,2,3,4,5,6,7,8,9,10}))</f>
        <v>43</v>
      </c>
      <c r="T22" s="3">
        <f t="shared" si="0"/>
        <v>17</v>
      </c>
    </row>
    <row r="23" spans="1:20">
      <c r="A23" t="s">
        <v>718</v>
      </c>
      <c r="B23" s="3">
        <v>0</v>
      </c>
      <c r="C23" s="3">
        <v>0</v>
      </c>
      <c r="D23" s="3">
        <v>7.5</v>
      </c>
      <c r="E23" s="3">
        <v>0</v>
      </c>
      <c r="F23" s="3">
        <v>8</v>
      </c>
      <c r="G23" s="3">
        <v>7</v>
      </c>
      <c r="H23" s="3">
        <v>4</v>
      </c>
      <c r="I23" s="3">
        <v>7</v>
      </c>
      <c r="J23" s="3">
        <v>6</v>
      </c>
      <c r="K23" s="3">
        <v>3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42.5</v>
      </c>
      <c r="S23" s="3">
        <f>SUM(LARGE(B23:Q23,{1,2,3,4,5,6,7,8,9,10}))</f>
        <v>42.5</v>
      </c>
      <c r="T23" s="3">
        <f t="shared" si="0"/>
        <v>21</v>
      </c>
    </row>
    <row r="24" spans="1:20">
      <c r="A24" t="s">
        <v>765</v>
      </c>
      <c r="B24" s="3">
        <v>0</v>
      </c>
      <c r="C24" s="3">
        <v>7</v>
      </c>
      <c r="D24" s="3">
        <v>8.5</v>
      </c>
      <c r="E24" s="3">
        <v>5</v>
      </c>
      <c r="F24" s="3">
        <v>2</v>
      </c>
      <c r="G24" s="3">
        <v>3.5</v>
      </c>
      <c r="H24" s="3">
        <v>0</v>
      </c>
      <c r="I24" s="3">
        <v>7.5</v>
      </c>
      <c r="J24" s="3">
        <v>7</v>
      </c>
      <c r="K24" s="3">
        <v>2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42.5</v>
      </c>
      <c r="S24" s="3">
        <f>SUM(LARGE(B24:Q24,{1,2,3,4,5,6,7,8,9,10}))</f>
        <v>42.5</v>
      </c>
      <c r="T24" s="3">
        <f t="shared" si="0"/>
        <v>21</v>
      </c>
    </row>
    <row r="25" spans="1:20">
      <c r="A25" t="s">
        <v>789</v>
      </c>
      <c r="B25" s="3">
        <v>0</v>
      </c>
      <c r="C25" s="3">
        <v>6.5</v>
      </c>
      <c r="D25" s="3">
        <v>7.5</v>
      </c>
      <c r="E25" s="3">
        <v>0</v>
      </c>
      <c r="F25" s="3">
        <v>6.5</v>
      </c>
      <c r="G25" s="3">
        <v>5</v>
      </c>
      <c r="H25" s="3">
        <v>6</v>
      </c>
      <c r="I25" s="3">
        <v>0</v>
      </c>
      <c r="J25" s="3">
        <v>5</v>
      </c>
      <c r="K25" s="3">
        <v>6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42.5</v>
      </c>
      <c r="S25" s="3">
        <f>SUM(LARGE(B25:Q25,{1,2,3,4,5,6,7,8,9,10}))</f>
        <v>42.5</v>
      </c>
      <c r="T25" s="3">
        <f t="shared" si="0"/>
        <v>21</v>
      </c>
    </row>
    <row r="26" spans="1:20">
      <c r="A26" t="s">
        <v>752</v>
      </c>
      <c r="B26" s="3">
        <v>0</v>
      </c>
      <c r="C26" s="3">
        <v>5</v>
      </c>
      <c r="D26" s="3">
        <v>0</v>
      </c>
      <c r="E26" s="3">
        <v>6</v>
      </c>
      <c r="F26" s="3">
        <v>6.5</v>
      </c>
      <c r="G26" s="3">
        <v>5</v>
      </c>
      <c r="H26" s="3">
        <v>7</v>
      </c>
      <c r="I26" s="3">
        <v>3.5</v>
      </c>
      <c r="J26" s="3">
        <v>6</v>
      </c>
      <c r="K26" s="3">
        <v>2.5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41.5</v>
      </c>
      <c r="S26" s="3">
        <f>SUM(LARGE(B26:Q26,{1,2,3,4,5,6,7,8,9,10}))</f>
        <v>41.5</v>
      </c>
      <c r="T26" s="3">
        <f t="shared" si="0"/>
        <v>24</v>
      </c>
    </row>
    <row r="27" spans="1:20">
      <c r="A27" t="s">
        <v>775</v>
      </c>
      <c r="B27" s="3">
        <v>0</v>
      </c>
      <c r="C27" s="3">
        <v>0</v>
      </c>
      <c r="D27" s="3">
        <v>6</v>
      </c>
      <c r="E27" s="3">
        <v>7.5</v>
      </c>
      <c r="F27" s="3">
        <v>6.5</v>
      </c>
      <c r="G27" s="3">
        <v>7.5</v>
      </c>
      <c r="H27" s="3">
        <v>0</v>
      </c>
      <c r="I27" s="3">
        <v>7</v>
      </c>
      <c r="J27" s="3">
        <v>0</v>
      </c>
      <c r="K27" s="3">
        <v>7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41.5</v>
      </c>
      <c r="S27" s="3">
        <f>SUM(LARGE(B27:Q27,{1,2,3,4,5,6,7,8,9,10}))</f>
        <v>41.5</v>
      </c>
      <c r="T27" s="3">
        <f t="shared" si="0"/>
        <v>24</v>
      </c>
    </row>
    <row r="28" spans="1:20">
      <c r="A28" t="s">
        <v>701</v>
      </c>
      <c r="B28" s="3">
        <v>0</v>
      </c>
      <c r="C28" s="3">
        <v>0</v>
      </c>
      <c r="D28" s="3">
        <v>0</v>
      </c>
      <c r="E28" s="3">
        <v>3.5</v>
      </c>
      <c r="F28" s="3">
        <v>5</v>
      </c>
      <c r="G28" s="3">
        <v>5</v>
      </c>
      <c r="H28" s="3">
        <v>6.5</v>
      </c>
      <c r="I28" s="3">
        <v>6.5</v>
      </c>
      <c r="J28" s="3">
        <v>7.5</v>
      </c>
      <c r="K28" s="3">
        <v>7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41</v>
      </c>
      <c r="S28" s="3">
        <f>SUM(LARGE(B28:Q28,{1,2,3,4,5,6,7,8,9,10}))</f>
        <v>41</v>
      </c>
      <c r="T28" s="3">
        <f t="shared" si="0"/>
        <v>26</v>
      </c>
    </row>
    <row r="29" spans="1:20">
      <c r="A29" t="s">
        <v>716</v>
      </c>
      <c r="B29" s="3">
        <v>0</v>
      </c>
      <c r="C29" s="3">
        <v>4</v>
      </c>
      <c r="D29" s="3">
        <v>7.5</v>
      </c>
      <c r="E29" s="3">
        <v>3.5</v>
      </c>
      <c r="F29" s="3">
        <v>0</v>
      </c>
      <c r="G29" s="3">
        <v>5</v>
      </c>
      <c r="H29" s="3">
        <v>6.5</v>
      </c>
      <c r="I29" s="3">
        <v>0</v>
      </c>
      <c r="J29" s="3">
        <v>9.5</v>
      </c>
      <c r="K29" s="3">
        <v>5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41</v>
      </c>
      <c r="S29" s="3">
        <f>SUM(LARGE(B29:Q29,{1,2,3,4,5,6,7,8,9,10}))</f>
        <v>41</v>
      </c>
      <c r="T29" s="3">
        <f t="shared" si="0"/>
        <v>26</v>
      </c>
    </row>
    <row r="30" spans="1:20">
      <c r="A30" t="s">
        <v>724</v>
      </c>
      <c r="B30" s="3">
        <v>0</v>
      </c>
      <c r="C30" s="3">
        <v>7.5</v>
      </c>
      <c r="D30" s="3">
        <v>0</v>
      </c>
      <c r="E30" s="3">
        <v>7</v>
      </c>
      <c r="F30" s="3">
        <v>2</v>
      </c>
      <c r="G30" s="3">
        <v>0</v>
      </c>
      <c r="H30" s="3">
        <v>3.5</v>
      </c>
      <c r="I30" s="3">
        <v>7</v>
      </c>
      <c r="J30" s="3">
        <v>6</v>
      </c>
      <c r="K30" s="3">
        <v>8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41</v>
      </c>
      <c r="S30" s="3">
        <f>SUM(LARGE(B30:Q30,{1,2,3,4,5,6,7,8,9,10}))</f>
        <v>41</v>
      </c>
      <c r="T30" s="3">
        <f t="shared" si="0"/>
        <v>26</v>
      </c>
    </row>
    <row r="31" spans="1:20">
      <c r="A31" t="s">
        <v>840</v>
      </c>
      <c r="B31" s="3">
        <v>0</v>
      </c>
      <c r="C31" s="3">
        <v>5</v>
      </c>
      <c r="D31" s="3">
        <v>4</v>
      </c>
      <c r="E31" s="3">
        <v>5</v>
      </c>
      <c r="F31" s="3">
        <v>6</v>
      </c>
      <c r="G31" s="3">
        <v>6.5</v>
      </c>
      <c r="H31" s="3">
        <v>4</v>
      </c>
      <c r="I31" s="3">
        <v>6.5</v>
      </c>
      <c r="J31" s="3">
        <v>0</v>
      </c>
      <c r="K31" s="3">
        <v>4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41</v>
      </c>
      <c r="S31" s="3">
        <f>SUM(LARGE(B31:Q31,{1,2,3,4,5,6,7,8,9,10}))</f>
        <v>41</v>
      </c>
      <c r="T31" s="3">
        <f t="shared" si="0"/>
        <v>26</v>
      </c>
    </row>
    <row r="32" spans="1:20">
      <c r="A32" t="s">
        <v>691</v>
      </c>
      <c r="B32" s="3">
        <v>0</v>
      </c>
      <c r="C32" s="3">
        <v>0</v>
      </c>
      <c r="D32" s="3">
        <v>4</v>
      </c>
      <c r="E32" s="3">
        <v>5</v>
      </c>
      <c r="F32" s="3">
        <v>3.5</v>
      </c>
      <c r="G32" s="3">
        <v>5</v>
      </c>
      <c r="H32" s="3">
        <v>7.5</v>
      </c>
      <c r="I32" s="3">
        <v>3.5</v>
      </c>
      <c r="J32" s="3">
        <v>4</v>
      </c>
      <c r="K32" s="3">
        <v>8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40.5</v>
      </c>
      <c r="S32" s="3">
        <f>SUM(LARGE(B32:Q32,{1,2,3,4,5,6,7,8,9,10}))</f>
        <v>40.5</v>
      </c>
      <c r="T32" s="3">
        <f t="shared" si="0"/>
        <v>30</v>
      </c>
    </row>
    <row r="33" spans="1:20">
      <c r="A33" t="s">
        <v>726</v>
      </c>
      <c r="B33" s="3">
        <v>0</v>
      </c>
      <c r="C33" s="3">
        <v>7</v>
      </c>
      <c r="D33" s="3">
        <v>3.5</v>
      </c>
      <c r="E33" s="3">
        <v>0</v>
      </c>
      <c r="F33" s="3">
        <v>7.5</v>
      </c>
      <c r="G33" s="3">
        <v>6.5</v>
      </c>
      <c r="H33" s="3">
        <v>7</v>
      </c>
      <c r="I33" s="3">
        <v>0</v>
      </c>
      <c r="J33" s="3">
        <v>4</v>
      </c>
      <c r="K33" s="3">
        <v>5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40.5</v>
      </c>
      <c r="S33" s="3">
        <f>SUM(LARGE(B33:Q33,{1,2,3,4,5,6,7,8,9,10}))</f>
        <v>40.5</v>
      </c>
      <c r="T33" s="3">
        <f t="shared" si="0"/>
        <v>30</v>
      </c>
    </row>
    <row r="34" spans="1:20">
      <c r="A34" t="s">
        <v>733</v>
      </c>
      <c r="B34" s="3">
        <v>0</v>
      </c>
      <c r="C34" s="3">
        <v>5</v>
      </c>
      <c r="D34" s="3">
        <v>3</v>
      </c>
      <c r="E34" s="3">
        <v>5</v>
      </c>
      <c r="F34" s="3">
        <v>4</v>
      </c>
      <c r="G34" s="3">
        <v>4</v>
      </c>
      <c r="H34" s="3">
        <v>7.5</v>
      </c>
      <c r="I34" s="3">
        <v>0</v>
      </c>
      <c r="J34" s="3">
        <v>5</v>
      </c>
      <c r="K34" s="3">
        <v>7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40.5</v>
      </c>
      <c r="S34" s="3">
        <f>SUM(LARGE(B34:Q34,{1,2,3,4,5,6,7,8,9,10}))</f>
        <v>40.5</v>
      </c>
      <c r="T34" s="3">
        <f t="shared" si="0"/>
        <v>30</v>
      </c>
    </row>
    <row r="35" spans="1:20">
      <c r="A35" t="s">
        <v>790</v>
      </c>
      <c r="B35" s="3">
        <v>0</v>
      </c>
      <c r="C35" s="3">
        <v>7</v>
      </c>
      <c r="D35" s="3">
        <v>0</v>
      </c>
      <c r="E35" s="3">
        <v>7</v>
      </c>
      <c r="F35" s="3">
        <v>7</v>
      </c>
      <c r="G35" s="3">
        <v>6</v>
      </c>
      <c r="H35" s="3">
        <v>5</v>
      </c>
      <c r="I35" s="3">
        <v>3.5</v>
      </c>
      <c r="J35" s="3">
        <v>0</v>
      </c>
      <c r="K35" s="3">
        <v>5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40.5</v>
      </c>
      <c r="S35" s="3">
        <f>SUM(LARGE(B35:Q35,{1,2,3,4,5,6,7,8,9,10}))</f>
        <v>40.5</v>
      </c>
      <c r="T35" s="3">
        <f t="shared" ref="T35:T66" si="1">RANK(S35,$S$3:$S$178)</f>
        <v>30</v>
      </c>
    </row>
    <row r="36" spans="1:20">
      <c r="A36" t="s">
        <v>839</v>
      </c>
      <c r="B36" s="3">
        <v>0</v>
      </c>
      <c r="C36" s="3">
        <v>0</v>
      </c>
      <c r="D36" s="3">
        <v>6</v>
      </c>
      <c r="E36" s="3">
        <v>7</v>
      </c>
      <c r="F36" s="3">
        <v>7.5</v>
      </c>
      <c r="G36" s="3">
        <v>6</v>
      </c>
      <c r="H36" s="3">
        <v>0</v>
      </c>
      <c r="I36" s="3">
        <v>3</v>
      </c>
      <c r="J36" s="3">
        <v>6</v>
      </c>
      <c r="K36" s="3">
        <v>5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40.5</v>
      </c>
      <c r="S36" s="3">
        <f>SUM(LARGE(B36:Q36,{1,2,3,4,5,6,7,8,9,10}))</f>
        <v>40.5</v>
      </c>
      <c r="T36" s="3">
        <f t="shared" si="1"/>
        <v>30</v>
      </c>
    </row>
    <row r="37" spans="1:20">
      <c r="A37" t="s">
        <v>847</v>
      </c>
      <c r="B37" s="3">
        <v>0</v>
      </c>
      <c r="C37" s="3">
        <v>5</v>
      </c>
      <c r="D37" s="3">
        <v>6</v>
      </c>
      <c r="E37" s="3">
        <v>1</v>
      </c>
      <c r="F37" s="3">
        <v>6</v>
      </c>
      <c r="G37" s="3">
        <v>4</v>
      </c>
      <c r="H37" s="3">
        <v>6.5</v>
      </c>
      <c r="I37" s="3">
        <v>0</v>
      </c>
      <c r="J37" s="3">
        <v>5</v>
      </c>
      <c r="K37" s="3">
        <v>7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40.5</v>
      </c>
      <c r="S37" s="3">
        <f>SUM(LARGE(B37:Q37,{1,2,3,4,5,6,7,8,9,10}))</f>
        <v>40.5</v>
      </c>
      <c r="T37" s="3">
        <f t="shared" si="1"/>
        <v>30</v>
      </c>
    </row>
    <row r="38" spans="1:20">
      <c r="A38" t="s">
        <v>759</v>
      </c>
      <c r="B38" s="3">
        <v>0</v>
      </c>
      <c r="C38" s="3">
        <v>6</v>
      </c>
      <c r="D38" s="3">
        <v>6</v>
      </c>
      <c r="E38" s="3">
        <v>3</v>
      </c>
      <c r="F38" s="3">
        <v>6.5</v>
      </c>
      <c r="G38" s="3">
        <v>0</v>
      </c>
      <c r="H38" s="3">
        <v>0</v>
      </c>
      <c r="I38" s="3">
        <v>5</v>
      </c>
      <c r="J38" s="3">
        <v>5</v>
      </c>
      <c r="K38" s="3">
        <v>8.5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40</v>
      </c>
      <c r="S38" s="3">
        <f>SUM(LARGE(B38:Q38,{1,2,3,4,5,6,7,8,9,10}))</f>
        <v>40</v>
      </c>
      <c r="T38" s="3">
        <f t="shared" si="1"/>
        <v>36</v>
      </c>
    </row>
    <row r="39" spans="1:20">
      <c r="A39" t="s">
        <v>811</v>
      </c>
      <c r="B39" s="3">
        <v>0</v>
      </c>
      <c r="C39" s="3">
        <v>4</v>
      </c>
      <c r="D39" s="3">
        <v>5</v>
      </c>
      <c r="E39" s="3">
        <v>0</v>
      </c>
      <c r="F39" s="3">
        <v>7</v>
      </c>
      <c r="G39" s="3">
        <v>6</v>
      </c>
      <c r="H39" s="3">
        <v>8</v>
      </c>
      <c r="I39" s="3">
        <v>8</v>
      </c>
      <c r="J39" s="3">
        <v>0</v>
      </c>
      <c r="K39" s="3">
        <v>2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40</v>
      </c>
      <c r="S39" s="3">
        <f>SUM(LARGE(B39:Q39,{1,2,3,4,5,6,7,8,9,10}))</f>
        <v>40</v>
      </c>
      <c r="T39" s="3">
        <f t="shared" si="1"/>
        <v>36</v>
      </c>
    </row>
    <row r="40" spans="1:20">
      <c r="A40" t="s">
        <v>816</v>
      </c>
      <c r="B40" s="3">
        <v>0</v>
      </c>
      <c r="C40" s="3">
        <v>6</v>
      </c>
      <c r="D40" s="3">
        <v>5</v>
      </c>
      <c r="E40" s="3">
        <v>7.5</v>
      </c>
      <c r="F40" s="3">
        <v>0</v>
      </c>
      <c r="G40" s="3">
        <v>4</v>
      </c>
      <c r="H40" s="3">
        <v>5</v>
      </c>
      <c r="I40" s="3">
        <v>6.5</v>
      </c>
      <c r="J40" s="3">
        <v>6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40</v>
      </c>
      <c r="S40" s="3">
        <f>SUM(LARGE(B40:Q40,{1,2,3,4,5,6,7,8,9,10}))</f>
        <v>40</v>
      </c>
      <c r="T40" s="3">
        <f t="shared" si="1"/>
        <v>36</v>
      </c>
    </row>
    <row r="41" spans="1:20">
      <c r="A41" t="s">
        <v>708</v>
      </c>
      <c r="B41" s="3">
        <v>0</v>
      </c>
      <c r="C41" s="3">
        <v>5</v>
      </c>
      <c r="D41" s="3">
        <v>6</v>
      </c>
      <c r="E41" s="3">
        <v>8</v>
      </c>
      <c r="F41" s="3">
        <v>0</v>
      </c>
      <c r="G41" s="3">
        <v>7.5</v>
      </c>
      <c r="H41" s="3">
        <v>0</v>
      </c>
      <c r="I41" s="3">
        <v>6.5</v>
      </c>
      <c r="J41" s="3">
        <v>0</v>
      </c>
      <c r="K41" s="3">
        <v>6.5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39.5</v>
      </c>
      <c r="S41" s="3">
        <f>SUM(LARGE(B41:Q41,{1,2,3,4,5,6,7,8,9,10}))</f>
        <v>39.5</v>
      </c>
      <c r="T41" s="3">
        <f t="shared" si="1"/>
        <v>39</v>
      </c>
    </row>
    <row r="42" spans="1:20">
      <c r="A42" t="s">
        <v>757</v>
      </c>
      <c r="B42" s="3">
        <v>0</v>
      </c>
      <c r="C42" s="3">
        <v>7</v>
      </c>
      <c r="D42" s="3">
        <v>4</v>
      </c>
      <c r="E42" s="3">
        <v>7</v>
      </c>
      <c r="F42" s="3">
        <v>4</v>
      </c>
      <c r="G42" s="3">
        <v>0</v>
      </c>
      <c r="H42" s="3">
        <v>5</v>
      </c>
      <c r="I42" s="3">
        <v>6.5</v>
      </c>
      <c r="J42" s="3">
        <v>6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39.5</v>
      </c>
      <c r="S42" s="3">
        <f>SUM(LARGE(B42:Q42,{1,2,3,4,5,6,7,8,9,10}))</f>
        <v>39.5</v>
      </c>
      <c r="T42" s="3">
        <f t="shared" si="1"/>
        <v>39</v>
      </c>
    </row>
    <row r="43" spans="1:20">
      <c r="A43" t="s">
        <v>760</v>
      </c>
      <c r="B43" s="3">
        <v>0</v>
      </c>
      <c r="C43" s="3">
        <v>3.5</v>
      </c>
      <c r="D43" s="3">
        <v>2</v>
      </c>
      <c r="E43" s="3">
        <v>6.5</v>
      </c>
      <c r="F43" s="3">
        <v>7</v>
      </c>
      <c r="G43" s="3">
        <v>7.5</v>
      </c>
      <c r="H43" s="3">
        <v>3</v>
      </c>
      <c r="I43" s="3">
        <v>0</v>
      </c>
      <c r="J43" s="3">
        <v>6.5</v>
      </c>
      <c r="K43" s="3">
        <v>3.5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39.5</v>
      </c>
      <c r="S43" s="3">
        <f>SUM(LARGE(B43:Q43,{1,2,3,4,5,6,7,8,9,10}))</f>
        <v>39.5</v>
      </c>
      <c r="T43" s="3">
        <f t="shared" si="1"/>
        <v>39</v>
      </c>
    </row>
    <row r="44" spans="1:20">
      <c r="A44" t="s">
        <v>767</v>
      </c>
      <c r="B44" s="3">
        <v>0</v>
      </c>
      <c r="C44" s="3">
        <v>5</v>
      </c>
      <c r="D44" s="3">
        <v>3</v>
      </c>
      <c r="E44" s="3">
        <v>0</v>
      </c>
      <c r="F44" s="3">
        <v>0</v>
      </c>
      <c r="G44" s="3">
        <v>7</v>
      </c>
      <c r="H44" s="3">
        <v>7</v>
      </c>
      <c r="I44" s="3">
        <v>3</v>
      </c>
      <c r="J44" s="3">
        <v>7.5</v>
      </c>
      <c r="K44" s="3">
        <v>6.5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39</v>
      </c>
      <c r="S44" s="3">
        <f>SUM(LARGE(B44:Q44,{1,2,3,4,5,6,7,8,9,10}))</f>
        <v>39</v>
      </c>
      <c r="T44" s="3">
        <f t="shared" si="1"/>
        <v>42</v>
      </c>
    </row>
    <row r="45" spans="1:20">
      <c r="A45" t="s">
        <v>798</v>
      </c>
      <c r="B45" s="3">
        <v>0</v>
      </c>
      <c r="C45" s="3">
        <v>0</v>
      </c>
      <c r="D45" s="3">
        <v>4</v>
      </c>
      <c r="E45" s="3">
        <v>9</v>
      </c>
      <c r="F45" s="3">
        <v>0</v>
      </c>
      <c r="G45" s="3">
        <v>6.5</v>
      </c>
      <c r="H45" s="3">
        <v>5</v>
      </c>
      <c r="I45" s="3">
        <v>7</v>
      </c>
      <c r="J45" s="3">
        <v>0</v>
      </c>
      <c r="K45" s="3">
        <v>7.5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39</v>
      </c>
      <c r="S45" s="3">
        <f>SUM(LARGE(B45:Q45,{1,2,3,4,5,6,7,8,9,10}))</f>
        <v>39</v>
      </c>
      <c r="T45" s="3">
        <f t="shared" si="1"/>
        <v>42</v>
      </c>
    </row>
    <row r="46" spans="1:20">
      <c r="A46" t="s">
        <v>799</v>
      </c>
      <c r="B46" s="3">
        <v>0</v>
      </c>
      <c r="C46" s="3">
        <v>6</v>
      </c>
      <c r="D46" s="3">
        <v>3</v>
      </c>
      <c r="E46" s="3">
        <v>0</v>
      </c>
      <c r="F46" s="3">
        <v>5</v>
      </c>
      <c r="G46" s="3">
        <v>4</v>
      </c>
      <c r="H46" s="3">
        <v>7.5</v>
      </c>
      <c r="I46" s="3">
        <v>7.5</v>
      </c>
      <c r="J46" s="3">
        <v>0</v>
      </c>
      <c r="K46" s="3">
        <v>6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39</v>
      </c>
      <c r="S46" s="3">
        <f>SUM(LARGE(B46:Q46,{1,2,3,4,5,6,7,8,9,10}))</f>
        <v>39</v>
      </c>
      <c r="T46" s="3">
        <f t="shared" si="1"/>
        <v>42</v>
      </c>
    </row>
    <row r="47" spans="1:20">
      <c r="A47" t="s">
        <v>685</v>
      </c>
      <c r="B47" s="3">
        <v>0</v>
      </c>
      <c r="C47" s="3">
        <v>6</v>
      </c>
      <c r="D47" s="3">
        <v>6</v>
      </c>
      <c r="E47" s="3">
        <v>2.5</v>
      </c>
      <c r="F47" s="3">
        <v>6.5</v>
      </c>
      <c r="G47" s="3">
        <v>0</v>
      </c>
      <c r="H47" s="3">
        <v>0</v>
      </c>
      <c r="I47" s="3">
        <v>4</v>
      </c>
      <c r="J47" s="3">
        <v>7</v>
      </c>
      <c r="K47" s="3">
        <v>6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38</v>
      </c>
      <c r="S47" s="3">
        <f>SUM(LARGE(B47:Q47,{1,2,3,4,5,6,7,8,9,10}))</f>
        <v>38</v>
      </c>
      <c r="T47" s="3">
        <f t="shared" si="1"/>
        <v>45</v>
      </c>
    </row>
    <row r="48" spans="1:20">
      <c r="A48" t="s">
        <v>747</v>
      </c>
      <c r="B48" s="3">
        <v>0</v>
      </c>
      <c r="C48" s="3">
        <v>3.5</v>
      </c>
      <c r="D48" s="3">
        <v>6.5</v>
      </c>
      <c r="E48" s="3">
        <v>3</v>
      </c>
      <c r="F48" s="3">
        <v>4</v>
      </c>
      <c r="G48" s="3">
        <v>5</v>
      </c>
      <c r="H48" s="3">
        <v>0</v>
      </c>
      <c r="I48" s="3">
        <v>8</v>
      </c>
      <c r="J48" s="3">
        <v>8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38</v>
      </c>
      <c r="S48" s="3">
        <f>SUM(LARGE(B48:Q48,{1,2,3,4,5,6,7,8,9,10}))</f>
        <v>38</v>
      </c>
      <c r="T48" s="3">
        <f t="shared" si="1"/>
        <v>45</v>
      </c>
    </row>
    <row r="49" spans="1:20">
      <c r="A49" t="s">
        <v>795</v>
      </c>
      <c r="B49" s="3">
        <v>0</v>
      </c>
      <c r="C49" s="3">
        <v>6.5</v>
      </c>
      <c r="D49" s="3">
        <v>5</v>
      </c>
      <c r="E49" s="3">
        <v>0</v>
      </c>
      <c r="F49" s="3">
        <v>5</v>
      </c>
      <c r="G49" s="3">
        <v>2</v>
      </c>
      <c r="H49" s="3">
        <v>3</v>
      </c>
      <c r="I49" s="3">
        <v>9</v>
      </c>
      <c r="J49" s="3">
        <v>7</v>
      </c>
      <c r="K49" s="3">
        <v>0.5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38</v>
      </c>
      <c r="S49" s="3">
        <f>SUM(LARGE(B49:Q49,{1,2,3,4,5,6,7,8,9,10}))</f>
        <v>38</v>
      </c>
      <c r="T49" s="3">
        <f t="shared" si="1"/>
        <v>45</v>
      </c>
    </row>
    <row r="50" spans="1:20">
      <c r="A50" t="s">
        <v>822</v>
      </c>
      <c r="B50" s="3">
        <v>0</v>
      </c>
      <c r="C50" s="3">
        <v>3</v>
      </c>
      <c r="D50" s="3">
        <v>3</v>
      </c>
      <c r="E50" s="3">
        <v>6</v>
      </c>
      <c r="F50" s="3">
        <v>4</v>
      </c>
      <c r="G50" s="3">
        <v>5</v>
      </c>
      <c r="H50" s="3">
        <v>0</v>
      </c>
      <c r="I50" s="3">
        <v>3.5</v>
      </c>
      <c r="J50" s="3">
        <v>8.5</v>
      </c>
      <c r="K50" s="3">
        <v>5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38</v>
      </c>
      <c r="S50" s="3">
        <f>SUM(LARGE(B50:Q50,{1,2,3,4,5,6,7,8,9,10}))</f>
        <v>38</v>
      </c>
      <c r="T50" s="3">
        <f t="shared" si="1"/>
        <v>45</v>
      </c>
    </row>
    <row r="51" spans="1:20">
      <c r="A51" t="s">
        <v>824</v>
      </c>
      <c r="B51" s="3">
        <v>0</v>
      </c>
      <c r="C51" s="3">
        <v>3.5</v>
      </c>
      <c r="D51" s="3">
        <v>8</v>
      </c>
      <c r="E51" s="3">
        <v>3.5</v>
      </c>
      <c r="F51" s="3">
        <v>6</v>
      </c>
      <c r="G51" s="3">
        <v>0</v>
      </c>
      <c r="H51" s="3">
        <v>5</v>
      </c>
      <c r="I51" s="3">
        <v>0</v>
      </c>
      <c r="J51" s="3">
        <v>8</v>
      </c>
      <c r="K51" s="3">
        <v>4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38</v>
      </c>
      <c r="S51" s="3">
        <f>SUM(LARGE(B51:Q51,{1,2,3,4,5,6,7,8,9,10}))</f>
        <v>38</v>
      </c>
      <c r="T51" s="3">
        <f t="shared" si="1"/>
        <v>45</v>
      </c>
    </row>
    <row r="52" spans="1:20">
      <c r="A52" t="s">
        <v>833</v>
      </c>
      <c r="B52" s="3">
        <v>0</v>
      </c>
      <c r="C52" s="3">
        <v>4</v>
      </c>
      <c r="D52" s="3">
        <v>4</v>
      </c>
      <c r="E52" s="3">
        <v>7</v>
      </c>
      <c r="F52" s="3">
        <v>6</v>
      </c>
      <c r="G52" s="3">
        <v>0</v>
      </c>
      <c r="H52" s="3">
        <v>6.5</v>
      </c>
      <c r="I52" s="3">
        <v>4</v>
      </c>
      <c r="J52" s="3">
        <v>0</v>
      </c>
      <c r="K52" s="3">
        <v>6.5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38</v>
      </c>
      <c r="S52" s="3">
        <f>SUM(LARGE(B52:Q52,{1,2,3,4,5,6,7,8,9,10}))</f>
        <v>38</v>
      </c>
      <c r="T52" s="3">
        <f t="shared" si="1"/>
        <v>45</v>
      </c>
    </row>
    <row r="53" spans="1:20">
      <c r="A53" t="s">
        <v>730</v>
      </c>
      <c r="B53" s="3">
        <v>0</v>
      </c>
      <c r="C53" s="3">
        <v>2</v>
      </c>
      <c r="D53" s="3">
        <v>6.5</v>
      </c>
      <c r="E53" s="3">
        <v>3.5</v>
      </c>
      <c r="F53" s="3">
        <v>6.5</v>
      </c>
      <c r="G53" s="3">
        <v>5</v>
      </c>
      <c r="H53" s="3">
        <v>5</v>
      </c>
      <c r="I53" s="3">
        <v>0</v>
      </c>
      <c r="J53" s="3">
        <v>4</v>
      </c>
      <c r="K53" s="3">
        <v>5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37.5</v>
      </c>
      <c r="S53" s="3">
        <f>SUM(LARGE(B53:Q53,{1,2,3,4,5,6,7,8,9,10}))</f>
        <v>37.5</v>
      </c>
      <c r="T53" s="3">
        <f t="shared" si="1"/>
        <v>51</v>
      </c>
    </row>
    <row r="54" spans="1:20">
      <c r="A54" t="s">
        <v>737</v>
      </c>
      <c r="B54" s="3">
        <v>0</v>
      </c>
      <c r="C54" s="3">
        <v>5</v>
      </c>
      <c r="D54" s="3">
        <v>8</v>
      </c>
      <c r="E54" s="3">
        <v>0</v>
      </c>
      <c r="F54" s="3">
        <v>8</v>
      </c>
      <c r="G54" s="3">
        <v>3</v>
      </c>
      <c r="H54" s="3">
        <v>6</v>
      </c>
      <c r="I54" s="3">
        <v>0</v>
      </c>
      <c r="J54" s="3">
        <v>7.5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37.5</v>
      </c>
      <c r="S54" s="3">
        <f>SUM(LARGE(B54:Q54,{1,2,3,4,5,6,7,8,9,10}))</f>
        <v>37.5</v>
      </c>
      <c r="T54" s="3">
        <f t="shared" si="1"/>
        <v>51</v>
      </c>
    </row>
    <row r="55" spans="1:20">
      <c r="A55" t="s">
        <v>778</v>
      </c>
      <c r="B55" s="3">
        <v>0</v>
      </c>
      <c r="C55" s="3">
        <v>2</v>
      </c>
      <c r="D55" s="3">
        <v>4</v>
      </c>
      <c r="E55" s="3">
        <v>3</v>
      </c>
      <c r="F55" s="3">
        <v>3</v>
      </c>
      <c r="G55" s="3">
        <v>7</v>
      </c>
      <c r="H55" s="3">
        <v>6.5</v>
      </c>
      <c r="I55" s="3">
        <v>6</v>
      </c>
      <c r="J55" s="3">
        <v>0</v>
      </c>
      <c r="K55" s="3">
        <v>6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37.5</v>
      </c>
      <c r="S55" s="3">
        <f>SUM(LARGE(B55:Q55,{1,2,3,4,5,6,7,8,9,10}))</f>
        <v>37.5</v>
      </c>
      <c r="T55" s="3">
        <f t="shared" si="1"/>
        <v>51</v>
      </c>
    </row>
    <row r="56" spans="1:20">
      <c r="A56" t="s">
        <v>781</v>
      </c>
      <c r="B56" s="3">
        <v>0</v>
      </c>
      <c r="C56" s="3">
        <v>3.5</v>
      </c>
      <c r="D56" s="3">
        <v>6</v>
      </c>
      <c r="E56" s="3">
        <v>6.5</v>
      </c>
      <c r="F56" s="3">
        <v>0</v>
      </c>
      <c r="G56" s="3">
        <v>5</v>
      </c>
      <c r="H56" s="3">
        <v>0</v>
      </c>
      <c r="I56" s="3">
        <v>3.5</v>
      </c>
      <c r="J56" s="3">
        <v>7</v>
      </c>
      <c r="K56" s="3">
        <v>6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37.5</v>
      </c>
      <c r="S56" s="3">
        <f>SUM(LARGE(B56:Q56,{1,2,3,4,5,6,7,8,9,10}))</f>
        <v>37.5</v>
      </c>
      <c r="T56" s="3">
        <f t="shared" si="1"/>
        <v>51</v>
      </c>
    </row>
    <row r="57" spans="1:20">
      <c r="A57" t="s">
        <v>794</v>
      </c>
      <c r="B57" s="3">
        <v>0</v>
      </c>
      <c r="C57" s="3">
        <v>5</v>
      </c>
      <c r="D57" s="3">
        <v>5</v>
      </c>
      <c r="E57" s="3">
        <v>0</v>
      </c>
      <c r="F57" s="3">
        <v>7</v>
      </c>
      <c r="G57" s="3">
        <v>3.5</v>
      </c>
      <c r="H57" s="3">
        <v>2.5</v>
      </c>
      <c r="I57" s="3">
        <v>3</v>
      </c>
      <c r="J57" s="3">
        <v>3</v>
      </c>
      <c r="K57" s="3">
        <v>8.5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37.5</v>
      </c>
      <c r="S57" s="3">
        <f>SUM(LARGE(B57:Q57,{1,2,3,4,5,6,7,8,9,10}))</f>
        <v>37.5</v>
      </c>
      <c r="T57" s="3">
        <f t="shared" si="1"/>
        <v>51</v>
      </c>
    </row>
    <row r="58" spans="1:20">
      <c r="A58" t="s">
        <v>801</v>
      </c>
      <c r="B58" s="3">
        <v>0</v>
      </c>
      <c r="C58" s="3">
        <v>0</v>
      </c>
      <c r="D58" s="3">
        <v>7.5</v>
      </c>
      <c r="E58" s="3">
        <v>4</v>
      </c>
      <c r="F58" s="3">
        <v>0</v>
      </c>
      <c r="G58" s="3">
        <v>7.5</v>
      </c>
      <c r="H58" s="3">
        <v>6.5</v>
      </c>
      <c r="I58" s="3">
        <v>5</v>
      </c>
      <c r="J58" s="3">
        <v>0</v>
      </c>
      <c r="K58" s="3">
        <v>7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37.5</v>
      </c>
      <c r="S58" s="3">
        <f>SUM(LARGE(B58:Q58,{1,2,3,4,5,6,7,8,9,10}))</f>
        <v>37.5</v>
      </c>
      <c r="T58" s="3">
        <f t="shared" si="1"/>
        <v>51</v>
      </c>
    </row>
    <row r="59" spans="1:20">
      <c r="A59" t="s">
        <v>841</v>
      </c>
      <c r="B59" s="3">
        <v>0</v>
      </c>
      <c r="C59" s="3">
        <v>7</v>
      </c>
      <c r="D59" s="3">
        <v>0</v>
      </c>
      <c r="E59" s="3">
        <v>8</v>
      </c>
      <c r="F59" s="3">
        <v>6.5</v>
      </c>
      <c r="G59" s="3">
        <v>9</v>
      </c>
      <c r="H59" s="3">
        <v>0</v>
      </c>
      <c r="I59" s="3">
        <v>3</v>
      </c>
      <c r="J59" s="3">
        <v>4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37.5</v>
      </c>
      <c r="S59" s="3">
        <f>SUM(LARGE(B59:Q59,{1,2,3,4,5,6,7,8,9,10}))</f>
        <v>37.5</v>
      </c>
      <c r="T59" s="3">
        <f t="shared" si="1"/>
        <v>51</v>
      </c>
    </row>
    <row r="60" spans="1:20">
      <c r="A60" t="s">
        <v>697</v>
      </c>
      <c r="B60" s="3">
        <v>0</v>
      </c>
      <c r="C60" s="3">
        <v>5</v>
      </c>
      <c r="D60" s="3">
        <v>5</v>
      </c>
      <c r="E60" s="3">
        <v>0</v>
      </c>
      <c r="F60" s="3">
        <v>6</v>
      </c>
      <c r="G60" s="3">
        <v>4</v>
      </c>
      <c r="H60" s="3">
        <v>0</v>
      </c>
      <c r="I60" s="3">
        <v>6.5</v>
      </c>
      <c r="J60" s="3">
        <v>7.5</v>
      </c>
      <c r="K60" s="3">
        <v>3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37</v>
      </c>
      <c r="S60" s="3">
        <f>SUM(LARGE(B60:Q60,{1,2,3,4,5,6,7,8,9,10}))</f>
        <v>37</v>
      </c>
      <c r="T60" s="3">
        <f t="shared" si="1"/>
        <v>58</v>
      </c>
    </row>
    <row r="61" spans="1:20">
      <c r="A61" t="s">
        <v>741</v>
      </c>
      <c r="B61" s="3">
        <v>0</v>
      </c>
      <c r="C61" s="3">
        <v>0</v>
      </c>
      <c r="D61" s="3">
        <v>2.5</v>
      </c>
      <c r="E61" s="3">
        <v>9</v>
      </c>
      <c r="F61" s="3">
        <v>0</v>
      </c>
      <c r="G61" s="3">
        <v>2.5</v>
      </c>
      <c r="H61" s="3">
        <v>5</v>
      </c>
      <c r="I61" s="3">
        <v>8.5</v>
      </c>
      <c r="J61" s="3">
        <v>6.5</v>
      </c>
      <c r="K61" s="3">
        <v>3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37</v>
      </c>
      <c r="S61" s="3">
        <f>SUM(LARGE(B61:Q61,{1,2,3,4,5,6,7,8,9,10}))</f>
        <v>37</v>
      </c>
      <c r="T61" s="3">
        <f t="shared" si="1"/>
        <v>58</v>
      </c>
    </row>
    <row r="62" spans="1:20">
      <c r="A62" t="s">
        <v>744</v>
      </c>
      <c r="B62" s="3">
        <v>0</v>
      </c>
      <c r="C62" s="3">
        <v>5</v>
      </c>
      <c r="D62" s="3">
        <v>0</v>
      </c>
      <c r="E62" s="3">
        <v>5</v>
      </c>
      <c r="F62" s="3">
        <v>3.5</v>
      </c>
      <c r="G62" s="3">
        <v>6</v>
      </c>
      <c r="H62" s="3">
        <v>7</v>
      </c>
      <c r="I62" s="3">
        <v>0</v>
      </c>
      <c r="J62" s="3">
        <v>3.5</v>
      </c>
      <c r="K62" s="3">
        <v>7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37</v>
      </c>
      <c r="S62" s="3">
        <f>SUM(LARGE(B62:Q62,{1,2,3,4,5,6,7,8,9,10}))</f>
        <v>37</v>
      </c>
      <c r="T62" s="3">
        <f t="shared" si="1"/>
        <v>58</v>
      </c>
    </row>
    <row r="63" spans="1:20">
      <c r="A63" t="s">
        <v>803</v>
      </c>
      <c r="B63" s="3">
        <v>0</v>
      </c>
      <c r="C63" s="3">
        <v>6.5</v>
      </c>
      <c r="D63" s="3">
        <v>6</v>
      </c>
      <c r="E63" s="3">
        <v>6.5</v>
      </c>
      <c r="F63" s="3">
        <v>0</v>
      </c>
      <c r="G63" s="3">
        <v>6.5</v>
      </c>
      <c r="H63" s="3">
        <v>4</v>
      </c>
      <c r="I63" s="3">
        <v>0</v>
      </c>
      <c r="J63" s="3">
        <v>0</v>
      </c>
      <c r="K63" s="3">
        <v>7.5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37</v>
      </c>
      <c r="S63" s="3">
        <f>SUM(LARGE(B63:Q63,{1,2,3,4,5,6,7,8,9,10}))</f>
        <v>37</v>
      </c>
      <c r="T63" s="3">
        <f t="shared" si="1"/>
        <v>58</v>
      </c>
    </row>
    <row r="64" spans="1:20">
      <c r="A64" t="s">
        <v>821</v>
      </c>
      <c r="B64" s="3">
        <v>0</v>
      </c>
      <c r="C64" s="3">
        <v>3.5</v>
      </c>
      <c r="D64" s="3">
        <v>8</v>
      </c>
      <c r="E64" s="3">
        <v>0</v>
      </c>
      <c r="F64" s="3">
        <v>7.5</v>
      </c>
      <c r="G64" s="3">
        <v>0</v>
      </c>
      <c r="H64" s="3">
        <v>5</v>
      </c>
      <c r="I64" s="3">
        <v>0</v>
      </c>
      <c r="J64" s="3">
        <v>6.5</v>
      </c>
      <c r="K64" s="3">
        <v>6.5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37</v>
      </c>
      <c r="S64" s="3">
        <f>SUM(LARGE(B64:Q64,{1,2,3,4,5,6,7,8,9,10}))</f>
        <v>37</v>
      </c>
      <c r="T64" s="3">
        <f t="shared" si="1"/>
        <v>58</v>
      </c>
    </row>
    <row r="65" spans="1:20">
      <c r="A65" t="s">
        <v>935</v>
      </c>
      <c r="B65" s="3">
        <v>0</v>
      </c>
      <c r="C65" s="3">
        <v>4</v>
      </c>
      <c r="D65" s="3">
        <v>4</v>
      </c>
      <c r="E65" s="3">
        <v>6.5</v>
      </c>
      <c r="F65" s="3">
        <v>2</v>
      </c>
      <c r="G65" s="3">
        <v>0</v>
      </c>
      <c r="H65" s="3">
        <v>3</v>
      </c>
      <c r="I65" s="3">
        <v>6.5</v>
      </c>
      <c r="J65" s="3">
        <v>6.5</v>
      </c>
      <c r="K65" s="3">
        <v>4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36.5</v>
      </c>
      <c r="S65" s="3">
        <f>SUM(LARGE(B65:Q65,{1,2,3,4,5,6,7,8,9,10}))</f>
        <v>36.5</v>
      </c>
      <c r="T65" s="3">
        <f t="shared" si="1"/>
        <v>63</v>
      </c>
    </row>
    <row r="66" spans="1:20">
      <c r="A66" t="s">
        <v>687</v>
      </c>
      <c r="B66" s="3">
        <v>0</v>
      </c>
      <c r="C66" s="3">
        <v>3.5</v>
      </c>
      <c r="D66" s="3">
        <v>4</v>
      </c>
      <c r="E66" s="3">
        <v>0</v>
      </c>
      <c r="F66" s="3">
        <v>3.5</v>
      </c>
      <c r="G66" s="3">
        <v>7</v>
      </c>
      <c r="H66" s="3">
        <v>6</v>
      </c>
      <c r="I66" s="3">
        <v>6.5</v>
      </c>
      <c r="J66" s="3">
        <v>6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36.5</v>
      </c>
      <c r="S66" s="3">
        <f>SUM(LARGE(B66:Q66,{1,2,3,4,5,6,7,8,9,10}))</f>
        <v>36.5</v>
      </c>
      <c r="T66" s="3">
        <f t="shared" si="1"/>
        <v>63</v>
      </c>
    </row>
    <row r="67" spans="1:20">
      <c r="A67" t="s">
        <v>754</v>
      </c>
      <c r="B67" s="3">
        <v>0</v>
      </c>
      <c r="C67" s="3">
        <v>0</v>
      </c>
      <c r="D67" s="3">
        <v>6</v>
      </c>
      <c r="E67" s="3">
        <v>6</v>
      </c>
      <c r="F67" s="3">
        <v>6</v>
      </c>
      <c r="G67" s="3">
        <v>4</v>
      </c>
      <c r="H67" s="3">
        <v>0</v>
      </c>
      <c r="I67" s="3">
        <v>4</v>
      </c>
      <c r="J67" s="3">
        <v>3.5</v>
      </c>
      <c r="K67" s="3">
        <v>7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36.5</v>
      </c>
      <c r="S67" s="3">
        <f>SUM(LARGE(B67:Q67,{1,2,3,4,5,6,7,8,9,10}))</f>
        <v>36.5</v>
      </c>
      <c r="T67" s="3">
        <f t="shared" ref="T67:T98" si="2">RANK(S67,$S$3:$S$178)</f>
        <v>63</v>
      </c>
    </row>
    <row r="68" spans="1:20">
      <c r="A68" t="s">
        <v>792</v>
      </c>
      <c r="B68" s="3">
        <v>0</v>
      </c>
      <c r="C68" s="3">
        <v>5</v>
      </c>
      <c r="D68" s="3">
        <v>0</v>
      </c>
      <c r="E68" s="3">
        <v>4</v>
      </c>
      <c r="F68" s="3">
        <v>8</v>
      </c>
      <c r="G68" s="3">
        <v>0</v>
      </c>
      <c r="H68" s="3">
        <v>8</v>
      </c>
      <c r="I68" s="3">
        <v>6.5</v>
      </c>
      <c r="J68" s="3">
        <v>5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36.5</v>
      </c>
      <c r="S68" s="3">
        <f>SUM(LARGE(B68:Q68,{1,2,3,4,5,6,7,8,9,10}))</f>
        <v>36.5</v>
      </c>
      <c r="T68" s="3">
        <f t="shared" si="2"/>
        <v>63</v>
      </c>
    </row>
    <row r="69" spans="1:20">
      <c r="A69" t="s">
        <v>711</v>
      </c>
      <c r="B69" s="3">
        <v>0</v>
      </c>
      <c r="C69" s="3">
        <v>5</v>
      </c>
      <c r="D69" s="3">
        <v>7</v>
      </c>
      <c r="E69" s="3">
        <v>6.5</v>
      </c>
      <c r="F69" s="3">
        <v>2.5</v>
      </c>
      <c r="G69" s="3">
        <v>0</v>
      </c>
      <c r="H69" s="3">
        <v>4</v>
      </c>
      <c r="I69" s="3">
        <v>7</v>
      </c>
      <c r="J69" s="3">
        <v>3</v>
      </c>
      <c r="K69" s="3">
        <v>1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36</v>
      </c>
      <c r="S69" s="3">
        <f>SUM(LARGE(B69:Q69,{1,2,3,4,5,6,7,8,9,10}))</f>
        <v>36</v>
      </c>
      <c r="T69" s="3">
        <f t="shared" si="2"/>
        <v>67</v>
      </c>
    </row>
    <row r="70" spans="1:20">
      <c r="A70" t="s">
        <v>748</v>
      </c>
      <c r="B70" s="3">
        <v>0</v>
      </c>
      <c r="C70" s="3">
        <v>3.5</v>
      </c>
      <c r="D70" s="3">
        <v>2.5</v>
      </c>
      <c r="E70" s="3">
        <v>3.5</v>
      </c>
      <c r="F70" s="3">
        <v>2.5</v>
      </c>
      <c r="G70" s="3">
        <v>0</v>
      </c>
      <c r="H70" s="3">
        <v>4</v>
      </c>
      <c r="I70" s="3">
        <v>5</v>
      </c>
      <c r="J70" s="3">
        <v>5</v>
      </c>
      <c r="K70" s="3">
        <v>10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36</v>
      </c>
      <c r="S70" s="3">
        <f>SUM(LARGE(B70:Q70,{1,2,3,4,5,6,7,8,9,10}))</f>
        <v>36</v>
      </c>
      <c r="T70" s="3">
        <f t="shared" si="2"/>
        <v>67</v>
      </c>
    </row>
    <row r="71" spans="1:20">
      <c r="A71" t="s">
        <v>783</v>
      </c>
      <c r="B71" s="3">
        <v>0</v>
      </c>
      <c r="C71" s="3">
        <v>5</v>
      </c>
      <c r="D71" s="3">
        <v>5</v>
      </c>
      <c r="E71" s="3">
        <v>3.5</v>
      </c>
      <c r="F71" s="3">
        <v>0</v>
      </c>
      <c r="G71" s="3">
        <v>6</v>
      </c>
      <c r="H71" s="3">
        <v>0</v>
      </c>
      <c r="I71" s="3">
        <v>7</v>
      </c>
      <c r="J71" s="3">
        <v>3.5</v>
      </c>
      <c r="K71" s="3">
        <v>6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36</v>
      </c>
      <c r="S71" s="3">
        <f>SUM(LARGE(B71:Q71,{1,2,3,4,5,6,7,8,9,10}))</f>
        <v>36</v>
      </c>
      <c r="T71" s="3">
        <f t="shared" si="2"/>
        <v>67</v>
      </c>
    </row>
    <row r="72" spans="1:20">
      <c r="A72" t="s">
        <v>807</v>
      </c>
      <c r="B72" s="3">
        <v>0</v>
      </c>
      <c r="C72" s="3">
        <v>6.5</v>
      </c>
      <c r="D72" s="3">
        <v>3</v>
      </c>
      <c r="E72" s="3">
        <v>0</v>
      </c>
      <c r="F72" s="3">
        <v>4</v>
      </c>
      <c r="G72" s="3">
        <v>5</v>
      </c>
      <c r="H72" s="3">
        <v>5</v>
      </c>
      <c r="I72" s="3">
        <v>6.5</v>
      </c>
      <c r="J72" s="3">
        <v>0</v>
      </c>
      <c r="K72" s="3">
        <v>6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36</v>
      </c>
      <c r="S72" s="3">
        <f>SUM(LARGE(B72:Q72,{1,2,3,4,5,6,7,8,9,10}))</f>
        <v>36</v>
      </c>
      <c r="T72" s="3">
        <f t="shared" si="2"/>
        <v>67</v>
      </c>
    </row>
    <row r="73" spans="1:20">
      <c r="A73" t="s">
        <v>817</v>
      </c>
      <c r="B73" s="3">
        <v>0</v>
      </c>
      <c r="C73" s="3">
        <v>0</v>
      </c>
      <c r="D73" s="3">
        <v>0</v>
      </c>
      <c r="E73" s="3">
        <v>3.5</v>
      </c>
      <c r="F73" s="3">
        <v>2.5</v>
      </c>
      <c r="G73" s="3">
        <v>6</v>
      </c>
      <c r="H73" s="3">
        <v>5</v>
      </c>
      <c r="I73" s="3">
        <v>4</v>
      </c>
      <c r="J73" s="3">
        <v>6</v>
      </c>
      <c r="K73" s="3">
        <v>9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36</v>
      </c>
      <c r="S73" s="3">
        <f>SUM(LARGE(B73:Q73,{1,2,3,4,5,6,7,8,9,10}))</f>
        <v>36</v>
      </c>
      <c r="T73" s="3">
        <f t="shared" si="2"/>
        <v>67</v>
      </c>
    </row>
    <row r="74" spans="1:20">
      <c r="A74" t="s">
        <v>819</v>
      </c>
      <c r="B74" s="3">
        <v>0</v>
      </c>
      <c r="C74" s="3">
        <v>3</v>
      </c>
      <c r="D74" s="3">
        <v>6</v>
      </c>
      <c r="E74" s="3">
        <v>2.5</v>
      </c>
      <c r="F74" s="3">
        <v>5</v>
      </c>
      <c r="G74" s="3">
        <v>7</v>
      </c>
      <c r="H74" s="3">
        <v>6.5</v>
      </c>
      <c r="I74" s="3">
        <v>0</v>
      </c>
      <c r="J74" s="3">
        <v>6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36</v>
      </c>
      <c r="S74" s="3">
        <f>SUM(LARGE(B74:Q74,{1,2,3,4,5,6,7,8,9,10}))</f>
        <v>36</v>
      </c>
      <c r="T74" s="3">
        <f t="shared" si="2"/>
        <v>67</v>
      </c>
    </row>
    <row r="75" spans="1:20">
      <c r="A75" t="s">
        <v>823</v>
      </c>
      <c r="B75" s="3">
        <v>0</v>
      </c>
      <c r="C75" s="3">
        <v>6</v>
      </c>
      <c r="D75" s="3">
        <v>7</v>
      </c>
      <c r="E75" s="3">
        <v>0</v>
      </c>
      <c r="F75" s="3">
        <v>3</v>
      </c>
      <c r="G75" s="3">
        <v>6</v>
      </c>
      <c r="H75" s="3">
        <v>0</v>
      </c>
      <c r="I75" s="3">
        <v>5</v>
      </c>
      <c r="J75" s="3">
        <v>9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36</v>
      </c>
      <c r="S75" s="3">
        <f>SUM(LARGE(B75:Q75,{1,2,3,4,5,6,7,8,9,10}))</f>
        <v>36</v>
      </c>
      <c r="T75" s="3">
        <f t="shared" si="2"/>
        <v>67</v>
      </c>
    </row>
    <row r="76" spans="1:20">
      <c r="A76" t="s">
        <v>702</v>
      </c>
      <c r="B76" s="3">
        <v>0</v>
      </c>
      <c r="C76" s="3">
        <v>0</v>
      </c>
      <c r="D76" s="3">
        <v>4</v>
      </c>
      <c r="E76" s="3">
        <v>7</v>
      </c>
      <c r="F76" s="3">
        <v>7</v>
      </c>
      <c r="G76" s="3">
        <v>0</v>
      </c>
      <c r="H76" s="3">
        <v>3.5</v>
      </c>
      <c r="I76" s="3">
        <v>6</v>
      </c>
      <c r="J76" s="3">
        <v>3</v>
      </c>
      <c r="K76" s="3">
        <v>5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35.5</v>
      </c>
      <c r="S76" s="3">
        <f>SUM(LARGE(B76:Q76,{1,2,3,4,5,6,7,8,9,10}))</f>
        <v>35.5</v>
      </c>
      <c r="T76" s="3">
        <f t="shared" si="2"/>
        <v>74</v>
      </c>
    </row>
    <row r="77" spans="1:20">
      <c r="A77" t="s">
        <v>743</v>
      </c>
      <c r="B77" s="3">
        <v>0</v>
      </c>
      <c r="C77" s="3">
        <v>5</v>
      </c>
      <c r="D77" s="3">
        <v>2</v>
      </c>
      <c r="E77" s="3">
        <v>9.5</v>
      </c>
      <c r="F77" s="3">
        <v>7.5</v>
      </c>
      <c r="G77" s="3">
        <v>0</v>
      </c>
      <c r="H77" s="3">
        <v>0</v>
      </c>
      <c r="I77" s="3">
        <v>5</v>
      </c>
      <c r="J77" s="3">
        <v>0</v>
      </c>
      <c r="K77" s="3">
        <v>6.5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35.5</v>
      </c>
      <c r="S77" s="3">
        <f>SUM(LARGE(B77:Q77,{1,2,3,4,5,6,7,8,9,10}))</f>
        <v>35.5</v>
      </c>
      <c r="T77" s="3">
        <f t="shared" si="2"/>
        <v>74</v>
      </c>
    </row>
    <row r="78" spans="1:20">
      <c r="A78" t="s">
        <v>788</v>
      </c>
      <c r="B78" s="3">
        <v>0</v>
      </c>
      <c r="C78" s="3">
        <v>6.5</v>
      </c>
      <c r="D78" s="3">
        <v>0</v>
      </c>
      <c r="E78" s="3">
        <v>5</v>
      </c>
      <c r="F78" s="3">
        <v>7</v>
      </c>
      <c r="G78" s="3">
        <v>2.5</v>
      </c>
      <c r="H78" s="3">
        <v>0</v>
      </c>
      <c r="I78" s="3">
        <v>4</v>
      </c>
      <c r="J78" s="3">
        <v>4</v>
      </c>
      <c r="K78" s="3">
        <v>6.5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35.5</v>
      </c>
      <c r="S78" s="3">
        <f>SUM(LARGE(B78:Q78,{1,2,3,4,5,6,7,8,9,10}))</f>
        <v>35.5</v>
      </c>
      <c r="T78" s="3">
        <f t="shared" si="2"/>
        <v>74</v>
      </c>
    </row>
    <row r="79" spans="1:20">
      <c r="A79" t="s">
        <v>769</v>
      </c>
      <c r="B79" s="3">
        <v>0</v>
      </c>
      <c r="C79" s="3">
        <v>0</v>
      </c>
      <c r="D79" s="3">
        <v>2.5</v>
      </c>
      <c r="E79" s="3">
        <v>4</v>
      </c>
      <c r="F79" s="3">
        <v>6</v>
      </c>
      <c r="G79" s="3">
        <v>4</v>
      </c>
      <c r="H79" s="3">
        <v>3.5</v>
      </c>
      <c r="I79" s="3">
        <v>7</v>
      </c>
      <c r="J79" s="3">
        <v>0</v>
      </c>
      <c r="K79" s="3">
        <v>8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35</v>
      </c>
      <c r="S79" s="3">
        <f>SUM(LARGE(B79:Q79,{1,2,3,4,5,6,7,8,9,10}))</f>
        <v>35</v>
      </c>
      <c r="T79" s="3">
        <f t="shared" si="2"/>
        <v>77</v>
      </c>
    </row>
    <row r="80" spans="1:20">
      <c r="A80" t="s">
        <v>764</v>
      </c>
      <c r="B80" s="3">
        <v>0</v>
      </c>
      <c r="C80" s="3">
        <v>6.5</v>
      </c>
      <c r="D80" s="3">
        <v>5</v>
      </c>
      <c r="E80" s="3">
        <v>3</v>
      </c>
      <c r="F80" s="3">
        <v>0</v>
      </c>
      <c r="G80" s="3">
        <v>6.5</v>
      </c>
      <c r="H80" s="3">
        <v>2.5</v>
      </c>
      <c r="I80" s="3">
        <v>7.5</v>
      </c>
      <c r="J80" s="3">
        <v>0</v>
      </c>
      <c r="K80" s="3">
        <v>3.5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34.5</v>
      </c>
      <c r="S80" s="3">
        <f>SUM(LARGE(B80:Q80,{1,2,3,4,5,6,7,8,9,10}))</f>
        <v>34.5</v>
      </c>
      <c r="T80" s="3">
        <f t="shared" si="2"/>
        <v>78</v>
      </c>
    </row>
    <row r="81" spans="1:20">
      <c r="A81" t="s">
        <v>815</v>
      </c>
      <c r="B81" s="3">
        <v>0</v>
      </c>
      <c r="C81" s="3">
        <v>8.5</v>
      </c>
      <c r="D81" s="3">
        <v>0</v>
      </c>
      <c r="E81" s="3">
        <v>8.5</v>
      </c>
      <c r="F81" s="3">
        <v>2.5</v>
      </c>
      <c r="G81" s="3">
        <v>0</v>
      </c>
      <c r="H81" s="3">
        <v>3</v>
      </c>
      <c r="I81" s="3">
        <v>5</v>
      </c>
      <c r="J81" s="3">
        <v>7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34.5</v>
      </c>
      <c r="S81" s="3">
        <f>SUM(LARGE(B81:Q81,{1,2,3,4,5,6,7,8,9,10}))</f>
        <v>34.5</v>
      </c>
      <c r="T81" s="3">
        <f t="shared" si="2"/>
        <v>78</v>
      </c>
    </row>
    <row r="82" spans="1:20">
      <c r="A82" t="s">
        <v>853</v>
      </c>
      <c r="B82" s="3">
        <v>0</v>
      </c>
      <c r="C82" s="3">
        <v>3.5</v>
      </c>
      <c r="D82" s="3">
        <v>0</v>
      </c>
      <c r="E82" s="3">
        <v>4</v>
      </c>
      <c r="F82" s="3">
        <v>6</v>
      </c>
      <c r="G82" s="3">
        <v>7</v>
      </c>
      <c r="H82" s="3">
        <v>2.5</v>
      </c>
      <c r="I82" s="3">
        <v>3.5</v>
      </c>
      <c r="J82" s="3">
        <v>5</v>
      </c>
      <c r="K82" s="3">
        <v>3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34.5</v>
      </c>
      <c r="S82" s="3">
        <f>SUM(LARGE(B82:Q82,{1,2,3,4,5,6,7,8,9,10}))</f>
        <v>34.5</v>
      </c>
      <c r="T82" s="3">
        <f t="shared" si="2"/>
        <v>78</v>
      </c>
    </row>
    <row r="83" spans="1:20">
      <c r="A83" t="s">
        <v>715</v>
      </c>
      <c r="B83" s="3">
        <v>0</v>
      </c>
      <c r="C83" s="3">
        <v>6.5</v>
      </c>
      <c r="D83" s="3">
        <v>6.5</v>
      </c>
      <c r="E83" s="3">
        <v>0</v>
      </c>
      <c r="F83" s="3">
        <v>0</v>
      </c>
      <c r="G83" s="3">
        <v>7</v>
      </c>
      <c r="H83" s="3">
        <v>0</v>
      </c>
      <c r="I83" s="3">
        <v>0</v>
      </c>
      <c r="J83" s="3">
        <v>7.5</v>
      </c>
      <c r="K83" s="3">
        <v>6.5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34</v>
      </c>
      <c r="S83" s="3">
        <f>SUM(LARGE(B83:Q83,{1,2,3,4,5,6,7,8,9,10}))</f>
        <v>34</v>
      </c>
      <c r="T83" s="3">
        <f t="shared" si="2"/>
        <v>81</v>
      </c>
    </row>
    <row r="84" spans="1:20">
      <c r="A84" t="s">
        <v>710</v>
      </c>
      <c r="B84" s="3">
        <v>0</v>
      </c>
      <c r="C84" s="3">
        <v>4</v>
      </c>
      <c r="D84" s="3">
        <v>6</v>
      </c>
      <c r="E84" s="3">
        <v>0</v>
      </c>
      <c r="F84" s="3">
        <v>3.5</v>
      </c>
      <c r="G84" s="3">
        <v>6</v>
      </c>
      <c r="H84" s="3">
        <v>5</v>
      </c>
      <c r="I84" s="3">
        <v>0</v>
      </c>
      <c r="J84" s="3">
        <v>5</v>
      </c>
      <c r="K84" s="3">
        <v>4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33.5</v>
      </c>
      <c r="S84" s="3">
        <f>SUM(LARGE(B84:Q84,{1,2,3,4,5,6,7,8,9,10}))</f>
        <v>33.5</v>
      </c>
      <c r="T84" s="3">
        <f t="shared" si="2"/>
        <v>82</v>
      </c>
    </row>
    <row r="85" spans="1:20">
      <c r="A85" t="s">
        <v>713</v>
      </c>
      <c r="B85" s="3">
        <v>0</v>
      </c>
      <c r="C85" s="3">
        <v>5</v>
      </c>
      <c r="D85" s="3">
        <v>5</v>
      </c>
      <c r="E85" s="3">
        <v>0</v>
      </c>
      <c r="F85" s="3">
        <v>4</v>
      </c>
      <c r="G85" s="3">
        <v>3.5</v>
      </c>
      <c r="H85" s="3">
        <v>5</v>
      </c>
      <c r="I85" s="3">
        <v>7.5</v>
      </c>
      <c r="J85" s="3">
        <v>0</v>
      </c>
      <c r="K85" s="3">
        <v>3.5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33.5</v>
      </c>
      <c r="S85" s="3">
        <f>SUM(LARGE(B85:Q85,{1,2,3,4,5,6,7,8,9,10}))</f>
        <v>33.5</v>
      </c>
      <c r="T85" s="3">
        <f t="shared" si="2"/>
        <v>82</v>
      </c>
    </row>
    <row r="86" spans="1:20">
      <c r="A86" t="s">
        <v>751</v>
      </c>
      <c r="B86" s="3">
        <v>0</v>
      </c>
      <c r="C86" s="3">
        <v>6.5</v>
      </c>
      <c r="D86" s="3">
        <v>7</v>
      </c>
      <c r="E86" s="3">
        <v>0</v>
      </c>
      <c r="F86" s="3">
        <v>3.5</v>
      </c>
      <c r="G86" s="3">
        <v>0</v>
      </c>
      <c r="H86" s="3">
        <v>6.5</v>
      </c>
      <c r="I86" s="3">
        <v>0</v>
      </c>
      <c r="J86" s="3">
        <v>4</v>
      </c>
      <c r="K86" s="3">
        <v>6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33.5</v>
      </c>
      <c r="S86" s="3">
        <f>SUM(LARGE(B86:Q86,{1,2,3,4,5,6,7,8,9,10}))</f>
        <v>33.5</v>
      </c>
      <c r="T86" s="3">
        <f t="shared" si="2"/>
        <v>82</v>
      </c>
    </row>
    <row r="87" spans="1:20">
      <c r="A87" t="s">
        <v>796</v>
      </c>
      <c r="B87" s="3">
        <v>0</v>
      </c>
      <c r="C87" s="3">
        <v>5</v>
      </c>
      <c r="D87" s="3">
        <v>8</v>
      </c>
      <c r="E87" s="3">
        <v>6</v>
      </c>
      <c r="F87" s="3">
        <v>4</v>
      </c>
      <c r="G87" s="3">
        <v>0</v>
      </c>
      <c r="H87" s="3">
        <v>7.5</v>
      </c>
      <c r="I87" s="3">
        <v>2</v>
      </c>
      <c r="J87" s="3">
        <v>0</v>
      </c>
      <c r="K87" s="3">
        <v>1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33.5</v>
      </c>
      <c r="S87" s="3">
        <f>SUM(LARGE(B87:Q87,{1,2,3,4,5,6,7,8,9,10}))</f>
        <v>33.5</v>
      </c>
      <c r="T87" s="3">
        <f t="shared" si="2"/>
        <v>82</v>
      </c>
    </row>
    <row r="88" spans="1:20">
      <c r="A88" t="s">
        <v>842</v>
      </c>
      <c r="B88" s="3">
        <v>0</v>
      </c>
      <c r="C88" s="3">
        <v>3.5</v>
      </c>
      <c r="D88" s="3">
        <v>0</v>
      </c>
      <c r="E88" s="3">
        <v>5</v>
      </c>
      <c r="F88" s="3">
        <v>5</v>
      </c>
      <c r="G88" s="3">
        <v>0</v>
      </c>
      <c r="H88" s="3">
        <v>6.5</v>
      </c>
      <c r="I88" s="3">
        <v>8.5</v>
      </c>
      <c r="J88" s="3">
        <v>5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33.5</v>
      </c>
      <c r="S88" s="3">
        <f>SUM(LARGE(B88:Q88,{1,2,3,4,5,6,7,8,9,10}))</f>
        <v>33.5</v>
      </c>
      <c r="T88" s="3">
        <f t="shared" si="2"/>
        <v>82</v>
      </c>
    </row>
    <row r="89" spans="1:20">
      <c r="A89" t="s">
        <v>688</v>
      </c>
      <c r="B89" s="3">
        <v>0</v>
      </c>
      <c r="C89" s="3">
        <v>5</v>
      </c>
      <c r="D89" s="3">
        <v>7</v>
      </c>
      <c r="E89" s="3">
        <v>3</v>
      </c>
      <c r="F89" s="3">
        <v>0</v>
      </c>
      <c r="G89" s="3">
        <v>5</v>
      </c>
      <c r="H89" s="3">
        <v>8</v>
      </c>
      <c r="I89" s="3">
        <v>0</v>
      </c>
      <c r="J89" s="3">
        <v>5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33</v>
      </c>
      <c r="S89" s="3">
        <f>SUM(LARGE(B89:Q89,{1,2,3,4,5,6,7,8,9,10}))</f>
        <v>33</v>
      </c>
      <c r="T89" s="3">
        <f t="shared" si="2"/>
        <v>87</v>
      </c>
    </row>
    <row r="90" spans="1:20">
      <c r="A90" t="s">
        <v>768</v>
      </c>
      <c r="B90" s="3">
        <v>0</v>
      </c>
      <c r="C90" s="3">
        <v>5</v>
      </c>
      <c r="D90" s="3">
        <v>0</v>
      </c>
      <c r="E90" s="3">
        <v>6.5</v>
      </c>
      <c r="F90" s="3">
        <v>6.5</v>
      </c>
      <c r="G90" s="3">
        <v>6.5</v>
      </c>
      <c r="H90" s="3">
        <v>2</v>
      </c>
      <c r="I90" s="3">
        <v>1.5</v>
      </c>
      <c r="J90" s="3">
        <v>5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33</v>
      </c>
      <c r="S90" s="3">
        <f>SUM(LARGE(B90:Q90,{1,2,3,4,5,6,7,8,9,10}))</f>
        <v>33</v>
      </c>
      <c r="T90" s="3">
        <f t="shared" si="2"/>
        <v>87</v>
      </c>
    </row>
    <row r="91" spans="1:20">
      <c r="A91" t="s">
        <v>813</v>
      </c>
      <c r="B91" s="3">
        <v>0</v>
      </c>
      <c r="C91" s="3">
        <v>0</v>
      </c>
      <c r="D91" s="3">
        <v>6</v>
      </c>
      <c r="E91" s="3">
        <v>4</v>
      </c>
      <c r="F91" s="3">
        <v>4</v>
      </c>
      <c r="G91" s="3">
        <v>3</v>
      </c>
      <c r="H91" s="3">
        <v>6</v>
      </c>
      <c r="I91" s="3">
        <v>3</v>
      </c>
      <c r="J91" s="3">
        <v>4</v>
      </c>
      <c r="K91" s="3">
        <v>3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33</v>
      </c>
      <c r="S91" s="3">
        <f>SUM(LARGE(B91:Q91,{1,2,3,4,5,6,7,8,9,10}))</f>
        <v>33</v>
      </c>
      <c r="T91" s="3">
        <f t="shared" si="2"/>
        <v>87</v>
      </c>
    </row>
    <row r="92" spans="1:20">
      <c r="A92" t="s">
        <v>698</v>
      </c>
      <c r="B92" s="3">
        <v>0</v>
      </c>
      <c r="C92" s="3">
        <v>3.5</v>
      </c>
      <c r="D92" s="3">
        <v>4</v>
      </c>
      <c r="E92" s="3">
        <v>0</v>
      </c>
      <c r="F92" s="3">
        <v>5.5</v>
      </c>
      <c r="G92" s="3">
        <v>0</v>
      </c>
      <c r="H92" s="3">
        <v>5</v>
      </c>
      <c r="I92" s="3">
        <v>5</v>
      </c>
      <c r="J92" s="3">
        <v>6.5</v>
      </c>
      <c r="K92" s="3">
        <v>3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32.5</v>
      </c>
      <c r="S92" s="3">
        <f>SUM(LARGE(B92:Q92,{1,2,3,4,5,6,7,8,9,10}))</f>
        <v>32.5</v>
      </c>
      <c r="T92" s="3">
        <f t="shared" si="2"/>
        <v>90</v>
      </c>
    </row>
    <row r="93" spans="1:20">
      <c r="A93" t="s">
        <v>706</v>
      </c>
      <c r="B93" s="3">
        <v>0</v>
      </c>
      <c r="C93" s="3">
        <v>0</v>
      </c>
      <c r="D93" s="3">
        <v>4</v>
      </c>
      <c r="E93" s="3">
        <v>0</v>
      </c>
      <c r="F93" s="3">
        <v>7</v>
      </c>
      <c r="G93" s="3">
        <v>6.5</v>
      </c>
      <c r="H93" s="3">
        <v>5</v>
      </c>
      <c r="I93" s="3">
        <v>0</v>
      </c>
      <c r="J93" s="3">
        <v>6.5</v>
      </c>
      <c r="K93" s="3">
        <v>3.5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32.5</v>
      </c>
      <c r="S93" s="3">
        <f>SUM(LARGE(B93:Q93,{1,2,3,4,5,6,7,8,9,10}))</f>
        <v>32.5</v>
      </c>
      <c r="T93" s="3">
        <f t="shared" si="2"/>
        <v>90</v>
      </c>
    </row>
    <row r="94" spans="1:20">
      <c r="A94" t="s">
        <v>729</v>
      </c>
      <c r="B94" s="3">
        <v>0</v>
      </c>
      <c r="C94" s="3">
        <v>6.5</v>
      </c>
      <c r="D94" s="3">
        <v>2</v>
      </c>
      <c r="E94" s="3">
        <v>0</v>
      </c>
      <c r="F94" s="3">
        <v>0</v>
      </c>
      <c r="G94" s="3">
        <v>0</v>
      </c>
      <c r="H94" s="3">
        <v>6</v>
      </c>
      <c r="I94" s="3">
        <v>6.5</v>
      </c>
      <c r="J94" s="3">
        <v>6.5</v>
      </c>
      <c r="K94" s="3">
        <v>5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32.5</v>
      </c>
      <c r="S94" s="3">
        <f>SUM(LARGE(B94:Q94,{1,2,3,4,5,6,7,8,9,10}))</f>
        <v>32.5</v>
      </c>
      <c r="T94" s="3">
        <f t="shared" si="2"/>
        <v>90</v>
      </c>
    </row>
    <row r="95" spans="1:20">
      <c r="A95" t="s">
        <v>750</v>
      </c>
      <c r="B95" s="3">
        <v>0</v>
      </c>
      <c r="C95" s="3">
        <v>7</v>
      </c>
      <c r="D95" s="3">
        <v>0</v>
      </c>
      <c r="E95" s="3">
        <v>6.5</v>
      </c>
      <c r="F95" s="3">
        <v>0</v>
      </c>
      <c r="G95" s="3">
        <v>4</v>
      </c>
      <c r="H95" s="3">
        <v>7</v>
      </c>
      <c r="I95" s="3">
        <v>5</v>
      </c>
      <c r="J95" s="3">
        <v>3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32.5</v>
      </c>
      <c r="S95" s="3">
        <f>SUM(LARGE(B95:Q95,{1,2,3,4,5,6,7,8,9,10}))</f>
        <v>32.5</v>
      </c>
      <c r="T95" s="3">
        <f t="shared" si="2"/>
        <v>90</v>
      </c>
    </row>
    <row r="96" spans="1:20">
      <c r="A96" t="s">
        <v>806</v>
      </c>
      <c r="B96" s="3">
        <v>0</v>
      </c>
      <c r="C96" s="3">
        <v>0</v>
      </c>
      <c r="D96" s="3">
        <v>5</v>
      </c>
      <c r="E96" s="3">
        <v>4</v>
      </c>
      <c r="F96" s="3">
        <v>0</v>
      </c>
      <c r="G96" s="3">
        <v>4</v>
      </c>
      <c r="H96" s="3">
        <v>4</v>
      </c>
      <c r="I96" s="3">
        <v>7</v>
      </c>
      <c r="J96" s="3">
        <v>5</v>
      </c>
      <c r="K96" s="3">
        <v>3.5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32.5</v>
      </c>
      <c r="S96" s="3">
        <f>SUM(LARGE(B96:Q96,{1,2,3,4,5,6,7,8,9,10}))</f>
        <v>32.5</v>
      </c>
      <c r="T96" s="3">
        <f t="shared" si="2"/>
        <v>90</v>
      </c>
    </row>
    <row r="97" spans="1:20">
      <c r="A97" t="s">
        <v>828</v>
      </c>
      <c r="B97" s="3">
        <v>0</v>
      </c>
      <c r="C97" s="3">
        <v>2.5</v>
      </c>
      <c r="D97" s="3">
        <v>0</v>
      </c>
      <c r="E97" s="3">
        <v>0</v>
      </c>
      <c r="F97" s="3">
        <v>7.5</v>
      </c>
      <c r="G97" s="3">
        <v>4</v>
      </c>
      <c r="H97" s="3">
        <v>0</v>
      </c>
      <c r="I97" s="3">
        <v>6.5</v>
      </c>
      <c r="J97" s="3">
        <v>5</v>
      </c>
      <c r="K97" s="3">
        <v>7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32.5</v>
      </c>
      <c r="S97" s="3">
        <f>SUM(LARGE(B97:Q97,{1,2,3,4,5,6,7,8,9,10}))</f>
        <v>32.5</v>
      </c>
      <c r="T97" s="3">
        <f t="shared" si="2"/>
        <v>90</v>
      </c>
    </row>
    <row r="98" spans="1:20">
      <c r="A98" t="s">
        <v>740</v>
      </c>
      <c r="B98" s="3">
        <v>0</v>
      </c>
      <c r="C98" s="3">
        <v>6</v>
      </c>
      <c r="D98" s="3">
        <v>4</v>
      </c>
      <c r="E98" s="3">
        <v>5</v>
      </c>
      <c r="F98" s="3">
        <v>0</v>
      </c>
      <c r="G98" s="3">
        <v>5</v>
      </c>
      <c r="H98" s="3">
        <v>3.5</v>
      </c>
      <c r="I98" s="3">
        <v>3.5</v>
      </c>
      <c r="J98" s="3">
        <v>0</v>
      </c>
      <c r="K98" s="3">
        <v>5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32</v>
      </c>
      <c r="S98" s="3">
        <f>SUM(LARGE(B98:Q98,{1,2,3,4,5,6,7,8,9,10}))</f>
        <v>32</v>
      </c>
      <c r="T98" s="3">
        <f t="shared" si="2"/>
        <v>96</v>
      </c>
    </row>
    <row r="99" spans="1:20">
      <c r="A99" t="s">
        <v>749</v>
      </c>
      <c r="B99" s="3">
        <v>0</v>
      </c>
      <c r="C99" s="3">
        <v>7</v>
      </c>
      <c r="D99" s="3">
        <v>0</v>
      </c>
      <c r="E99" s="3">
        <v>3</v>
      </c>
      <c r="F99" s="3">
        <v>6.5</v>
      </c>
      <c r="G99" s="3">
        <v>3.5</v>
      </c>
      <c r="H99" s="3">
        <v>0</v>
      </c>
      <c r="I99" s="3">
        <v>7</v>
      </c>
      <c r="J99" s="3">
        <v>5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32</v>
      </c>
      <c r="S99" s="3">
        <f>SUM(LARGE(B99:Q99,{1,2,3,4,5,6,7,8,9,10}))</f>
        <v>32</v>
      </c>
      <c r="T99" s="3">
        <f t="shared" ref="T99:T130" si="3">RANK(S99,$S$3:$S$178)</f>
        <v>96</v>
      </c>
    </row>
    <row r="100" spans="1:20">
      <c r="A100" t="s">
        <v>848</v>
      </c>
      <c r="B100" s="3">
        <v>0</v>
      </c>
      <c r="C100" s="3">
        <v>6.5</v>
      </c>
      <c r="D100" s="3">
        <v>3</v>
      </c>
      <c r="E100" s="3">
        <v>7</v>
      </c>
      <c r="F100" s="3">
        <v>0</v>
      </c>
      <c r="G100" s="3">
        <v>6</v>
      </c>
      <c r="H100" s="3">
        <v>0</v>
      </c>
      <c r="I100" s="3">
        <v>6.5</v>
      </c>
      <c r="J100" s="3">
        <v>3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32</v>
      </c>
      <c r="S100" s="3">
        <f>SUM(LARGE(B100:Q100,{1,2,3,4,5,6,7,8,9,10}))</f>
        <v>32</v>
      </c>
      <c r="T100" s="3">
        <f t="shared" si="3"/>
        <v>96</v>
      </c>
    </row>
    <row r="101" spans="1:20">
      <c r="A101" t="s">
        <v>854</v>
      </c>
      <c r="B101" s="3">
        <v>0</v>
      </c>
      <c r="C101" s="3">
        <v>0</v>
      </c>
      <c r="D101" s="3">
        <v>0</v>
      </c>
      <c r="E101" s="3">
        <v>6</v>
      </c>
      <c r="F101" s="3">
        <v>0</v>
      </c>
      <c r="G101" s="3">
        <v>0</v>
      </c>
      <c r="H101" s="3">
        <v>6</v>
      </c>
      <c r="I101" s="3">
        <v>7</v>
      </c>
      <c r="J101" s="3">
        <v>4</v>
      </c>
      <c r="K101" s="3">
        <v>9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32</v>
      </c>
      <c r="S101" s="3">
        <f>SUM(LARGE(B101:Q101,{1,2,3,4,5,6,7,8,9,10}))</f>
        <v>32</v>
      </c>
      <c r="T101" s="3">
        <f t="shared" si="3"/>
        <v>96</v>
      </c>
    </row>
    <row r="102" spans="1:20">
      <c r="A102" t="s">
        <v>681</v>
      </c>
      <c r="B102" s="3">
        <v>0</v>
      </c>
      <c r="C102" s="3">
        <v>3</v>
      </c>
      <c r="D102" s="3">
        <v>5</v>
      </c>
      <c r="E102" s="3">
        <v>5</v>
      </c>
      <c r="F102" s="3">
        <v>6</v>
      </c>
      <c r="G102" s="3">
        <v>3.5</v>
      </c>
      <c r="H102" s="3">
        <v>3</v>
      </c>
      <c r="I102" s="3">
        <v>2</v>
      </c>
      <c r="J102" s="3">
        <v>4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31.5</v>
      </c>
      <c r="S102" s="3">
        <f>SUM(LARGE(B102:Q102,{1,2,3,4,5,6,7,8,9,10}))</f>
        <v>31.5</v>
      </c>
      <c r="T102" s="3">
        <f t="shared" si="3"/>
        <v>100</v>
      </c>
    </row>
    <row r="103" spans="1:20">
      <c r="A103" t="s">
        <v>684</v>
      </c>
      <c r="B103" s="3">
        <v>0</v>
      </c>
      <c r="C103" s="3">
        <v>6.5</v>
      </c>
      <c r="D103" s="3">
        <v>0</v>
      </c>
      <c r="E103" s="3">
        <v>0</v>
      </c>
      <c r="F103" s="3">
        <v>4</v>
      </c>
      <c r="G103" s="3">
        <v>3</v>
      </c>
      <c r="H103" s="3">
        <v>6.5</v>
      </c>
      <c r="I103" s="3">
        <v>8</v>
      </c>
      <c r="J103" s="3">
        <v>0</v>
      </c>
      <c r="K103" s="3">
        <v>3.5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31.5</v>
      </c>
      <c r="S103" s="3">
        <f>SUM(LARGE(B103:Q103,{1,2,3,4,5,6,7,8,9,10}))</f>
        <v>31.5</v>
      </c>
      <c r="T103" s="3">
        <f t="shared" si="3"/>
        <v>100</v>
      </c>
    </row>
    <row r="104" spans="1:20">
      <c r="A104" t="s">
        <v>700</v>
      </c>
      <c r="B104" s="3">
        <v>0</v>
      </c>
      <c r="C104" s="3">
        <v>5</v>
      </c>
      <c r="D104" s="3">
        <v>2</v>
      </c>
      <c r="E104" s="3">
        <v>3.5</v>
      </c>
      <c r="F104" s="3">
        <v>3.5</v>
      </c>
      <c r="G104" s="3">
        <v>0</v>
      </c>
      <c r="H104" s="3">
        <v>6</v>
      </c>
      <c r="I104" s="3">
        <v>6.5</v>
      </c>
      <c r="J104" s="3">
        <v>0</v>
      </c>
      <c r="K104" s="3">
        <v>5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31.5</v>
      </c>
      <c r="S104" s="3">
        <f>SUM(LARGE(B104:Q104,{1,2,3,4,5,6,7,8,9,10}))</f>
        <v>31.5</v>
      </c>
      <c r="T104" s="3">
        <f t="shared" si="3"/>
        <v>100</v>
      </c>
    </row>
    <row r="105" spans="1:20">
      <c r="A105" t="s">
        <v>703</v>
      </c>
      <c r="B105" s="3">
        <v>0</v>
      </c>
      <c r="C105" s="3">
        <v>4</v>
      </c>
      <c r="D105" s="3">
        <v>5</v>
      </c>
      <c r="E105" s="3">
        <v>0</v>
      </c>
      <c r="F105" s="3">
        <v>3.5</v>
      </c>
      <c r="G105" s="3">
        <v>7.5</v>
      </c>
      <c r="H105" s="3">
        <v>0</v>
      </c>
      <c r="I105" s="3">
        <v>6</v>
      </c>
      <c r="J105" s="3">
        <v>2.5</v>
      </c>
      <c r="K105" s="3">
        <v>3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31.5</v>
      </c>
      <c r="S105" s="3">
        <f>SUM(LARGE(B105:Q105,{1,2,3,4,5,6,7,8,9,10}))</f>
        <v>31.5</v>
      </c>
      <c r="T105" s="3">
        <f t="shared" si="3"/>
        <v>100</v>
      </c>
    </row>
    <row r="106" spans="1:20">
      <c r="A106" t="s">
        <v>723</v>
      </c>
      <c r="B106" s="3">
        <v>0</v>
      </c>
      <c r="C106" s="3">
        <v>7</v>
      </c>
      <c r="D106" s="3">
        <v>3.5</v>
      </c>
      <c r="E106" s="3">
        <v>5</v>
      </c>
      <c r="F106" s="3">
        <v>0</v>
      </c>
      <c r="G106" s="3">
        <v>6</v>
      </c>
      <c r="H106" s="3">
        <v>4</v>
      </c>
      <c r="I106" s="3">
        <v>0</v>
      </c>
      <c r="J106" s="3">
        <v>6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31.5</v>
      </c>
      <c r="S106" s="3">
        <f>SUM(LARGE(B106:Q106,{1,2,3,4,5,6,7,8,9,10}))</f>
        <v>31.5</v>
      </c>
      <c r="T106" s="3">
        <f t="shared" si="3"/>
        <v>100</v>
      </c>
    </row>
    <row r="107" spans="1:20">
      <c r="A107" t="s">
        <v>727</v>
      </c>
      <c r="B107" s="3">
        <v>0</v>
      </c>
      <c r="C107" s="3">
        <v>4</v>
      </c>
      <c r="D107" s="3">
        <v>3</v>
      </c>
      <c r="E107" s="3">
        <v>4</v>
      </c>
      <c r="F107" s="3">
        <v>3.5</v>
      </c>
      <c r="G107" s="3">
        <v>5</v>
      </c>
      <c r="H107" s="3">
        <v>0</v>
      </c>
      <c r="I107" s="3">
        <v>0</v>
      </c>
      <c r="J107" s="3">
        <v>8.5</v>
      </c>
      <c r="K107" s="3">
        <v>3.5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31.5</v>
      </c>
      <c r="S107" s="3">
        <f>SUM(LARGE(B107:Q107,{1,2,3,4,5,6,7,8,9,10}))</f>
        <v>31.5</v>
      </c>
      <c r="T107" s="3">
        <f t="shared" si="3"/>
        <v>100</v>
      </c>
    </row>
    <row r="108" spans="1:20">
      <c r="A108" t="s">
        <v>738</v>
      </c>
      <c r="B108" s="3">
        <v>0</v>
      </c>
      <c r="C108" s="3">
        <v>0</v>
      </c>
      <c r="D108" s="3">
        <v>6</v>
      </c>
      <c r="E108" s="3">
        <v>2.5</v>
      </c>
      <c r="F108" s="3">
        <v>7</v>
      </c>
      <c r="G108" s="3">
        <v>0</v>
      </c>
      <c r="H108" s="3">
        <v>6</v>
      </c>
      <c r="I108" s="3">
        <v>6</v>
      </c>
      <c r="J108" s="3">
        <v>4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31.5</v>
      </c>
      <c r="S108" s="3">
        <f>SUM(LARGE(B108:Q108,{1,2,3,4,5,6,7,8,9,10}))</f>
        <v>31.5</v>
      </c>
      <c r="T108" s="3">
        <f t="shared" si="3"/>
        <v>100</v>
      </c>
    </row>
    <row r="109" spans="1:20">
      <c r="A109" t="s">
        <v>780</v>
      </c>
      <c r="B109" s="3">
        <v>0</v>
      </c>
      <c r="C109" s="3">
        <v>3.5</v>
      </c>
      <c r="D109" s="3">
        <v>6.5</v>
      </c>
      <c r="E109" s="3">
        <v>0</v>
      </c>
      <c r="F109" s="3">
        <v>4</v>
      </c>
      <c r="G109" s="3">
        <v>6</v>
      </c>
      <c r="H109" s="3">
        <v>2.5</v>
      </c>
      <c r="I109" s="3">
        <v>0</v>
      </c>
      <c r="J109" s="3">
        <v>4</v>
      </c>
      <c r="K109" s="3">
        <v>5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31.5</v>
      </c>
      <c r="S109" s="3">
        <f>SUM(LARGE(B109:Q109,{1,2,3,4,5,6,7,8,9,10}))</f>
        <v>31.5</v>
      </c>
      <c r="T109" s="3">
        <f t="shared" si="3"/>
        <v>100</v>
      </c>
    </row>
    <row r="110" spans="1:20">
      <c r="A110" t="s">
        <v>742</v>
      </c>
      <c r="B110" s="3">
        <v>0</v>
      </c>
      <c r="C110" s="3">
        <v>5</v>
      </c>
      <c r="D110" s="3">
        <v>7</v>
      </c>
      <c r="E110" s="3">
        <v>0</v>
      </c>
      <c r="F110" s="3">
        <v>5</v>
      </c>
      <c r="G110" s="3">
        <v>2.5</v>
      </c>
      <c r="H110" s="3">
        <v>8</v>
      </c>
      <c r="I110" s="3">
        <v>3.5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31</v>
      </c>
      <c r="S110" s="3">
        <f>SUM(LARGE(B110:Q110,{1,2,3,4,5,6,7,8,9,10}))</f>
        <v>31</v>
      </c>
      <c r="T110" s="3">
        <f t="shared" si="3"/>
        <v>108</v>
      </c>
    </row>
    <row r="111" spans="1:20">
      <c r="A111" t="s">
        <v>771</v>
      </c>
      <c r="B111" s="3">
        <v>0</v>
      </c>
      <c r="C111" s="3">
        <v>0</v>
      </c>
      <c r="D111" s="3">
        <v>0</v>
      </c>
      <c r="E111" s="3">
        <v>6</v>
      </c>
      <c r="F111" s="3">
        <v>3</v>
      </c>
      <c r="G111" s="3">
        <v>0</v>
      </c>
      <c r="H111" s="3">
        <v>6.5</v>
      </c>
      <c r="I111" s="3">
        <v>5</v>
      </c>
      <c r="J111" s="3">
        <v>7.5</v>
      </c>
      <c r="K111" s="3">
        <v>3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31</v>
      </c>
      <c r="S111" s="3">
        <f>SUM(LARGE(B111:Q111,{1,2,3,4,5,6,7,8,9,10}))</f>
        <v>31</v>
      </c>
      <c r="T111" s="3">
        <f t="shared" si="3"/>
        <v>108</v>
      </c>
    </row>
    <row r="112" spans="1:20">
      <c r="A112" t="s">
        <v>785</v>
      </c>
      <c r="B112" s="3">
        <v>0</v>
      </c>
      <c r="C112" s="3">
        <v>8</v>
      </c>
      <c r="D112" s="3">
        <v>2.5</v>
      </c>
      <c r="E112" s="3">
        <v>2</v>
      </c>
      <c r="F112" s="3">
        <v>0</v>
      </c>
      <c r="G112" s="3">
        <v>5</v>
      </c>
      <c r="H112" s="3">
        <v>0</v>
      </c>
      <c r="I112" s="3">
        <v>6</v>
      </c>
      <c r="J112" s="3">
        <v>4</v>
      </c>
      <c r="K112" s="3">
        <v>3.5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31</v>
      </c>
      <c r="S112" s="3">
        <f>SUM(LARGE(B112:Q112,{1,2,3,4,5,6,7,8,9,10}))</f>
        <v>31</v>
      </c>
      <c r="T112" s="3">
        <f t="shared" si="3"/>
        <v>108</v>
      </c>
    </row>
    <row r="113" spans="1:20">
      <c r="A113" t="s">
        <v>791</v>
      </c>
      <c r="B113" s="3">
        <v>0</v>
      </c>
      <c r="C113" s="3">
        <v>5</v>
      </c>
      <c r="D113" s="3">
        <v>0</v>
      </c>
      <c r="E113" s="3">
        <v>6.5</v>
      </c>
      <c r="F113" s="3">
        <v>6</v>
      </c>
      <c r="G113" s="3">
        <v>6.5</v>
      </c>
      <c r="H113" s="3">
        <v>0</v>
      </c>
      <c r="I113" s="3">
        <v>6.5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30.5</v>
      </c>
      <c r="S113" s="3">
        <f>SUM(LARGE(B113:Q113,{1,2,3,4,5,6,7,8,9,10}))</f>
        <v>30.5</v>
      </c>
      <c r="T113" s="3">
        <f t="shared" si="3"/>
        <v>111</v>
      </c>
    </row>
    <row r="114" spans="1:20">
      <c r="A114" t="s">
        <v>800</v>
      </c>
      <c r="B114" s="3">
        <v>0</v>
      </c>
      <c r="C114" s="3">
        <v>3.5</v>
      </c>
      <c r="D114" s="3">
        <v>6</v>
      </c>
      <c r="E114" s="3">
        <v>6.5</v>
      </c>
      <c r="F114" s="3">
        <v>6</v>
      </c>
      <c r="G114" s="3">
        <v>6</v>
      </c>
      <c r="H114" s="3">
        <v>0</v>
      </c>
      <c r="I114" s="3">
        <v>0</v>
      </c>
      <c r="J114" s="3">
        <v>2.5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30.5</v>
      </c>
      <c r="S114" s="3">
        <f>SUM(LARGE(B114:Q114,{1,2,3,4,5,6,7,8,9,10}))</f>
        <v>30.5</v>
      </c>
      <c r="T114" s="3">
        <f t="shared" si="3"/>
        <v>111</v>
      </c>
    </row>
    <row r="115" spans="1:20">
      <c r="A115" t="s">
        <v>722</v>
      </c>
      <c r="B115" s="3">
        <v>0</v>
      </c>
      <c r="C115" s="3">
        <v>6</v>
      </c>
      <c r="D115" s="3">
        <v>0</v>
      </c>
      <c r="E115" s="3">
        <v>2.5</v>
      </c>
      <c r="F115" s="3">
        <v>0</v>
      </c>
      <c r="G115" s="3">
        <v>1.5</v>
      </c>
      <c r="H115" s="3">
        <v>5</v>
      </c>
      <c r="I115" s="3">
        <v>6.5</v>
      </c>
      <c r="J115" s="3">
        <v>5</v>
      </c>
      <c r="K115" s="3">
        <v>3.5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30</v>
      </c>
      <c r="S115" s="3">
        <f>SUM(LARGE(B115:Q115,{1,2,3,4,5,6,7,8,9,10}))</f>
        <v>30</v>
      </c>
      <c r="T115" s="3">
        <f t="shared" si="3"/>
        <v>113</v>
      </c>
    </row>
    <row r="116" spans="1:20">
      <c r="A116" t="s">
        <v>770</v>
      </c>
      <c r="B116" s="3">
        <v>0</v>
      </c>
      <c r="C116" s="3">
        <v>3</v>
      </c>
      <c r="D116" s="3">
        <v>0</v>
      </c>
      <c r="E116" s="3">
        <v>3</v>
      </c>
      <c r="F116" s="3">
        <v>2.5</v>
      </c>
      <c r="G116" s="3">
        <v>3</v>
      </c>
      <c r="H116" s="3">
        <v>7</v>
      </c>
      <c r="I116" s="3">
        <v>5</v>
      </c>
      <c r="J116" s="3">
        <v>3.5</v>
      </c>
      <c r="K116" s="3">
        <v>3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30</v>
      </c>
      <c r="S116" s="3">
        <f>SUM(LARGE(B116:Q116,{1,2,3,4,5,6,7,8,9,10}))</f>
        <v>30</v>
      </c>
      <c r="T116" s="3">
        <f t="shared" si="3"/>
        <v>113</v>
      </c>
    </row>
    <row r="117" spans="1:20">
      <c r="A117" t="s">
        <v>774</v>
      </c>
      <c r="B117" s="3">
        <v>0</v>
      </c>
      <c r="C117" s="3">
        <v>6.5</v>
      </c>
      <c r="D117" s="3">
        <v>0</v>
      </c>
      <c r="E117" s="3">
        <v>3.5</v>
      </c>
      <c r="F117" s="3">
        <v>3.5</v>
      </c>
      <c r="G117" s="3">
        <v>6.5</v>
      </c>
      <c r="H117" s="3">
        <v>7</v>
      </c>
      <c r="I117" s="3">
        <v>0</v>
      </c>
      <c r="J117" s="3">
        <v>2</v>
      </c>
      <c r="K117" s="3">
        <v>1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30</v>
      </c>
      <c r="S117" s="3">
        <f>SUM(LARGE(B117:Q117,{1,2,3,4,5,6,7,8,9,10}))</f>
        <v>30</v>
      </c>
      <c r="T117" s="3">
        <f t="shared" si="3"/>
        <v>113</v>
      </c>
    </row>
    <row r="118" spans="1:20">
      <c r="A118" t="s">
        <v>835</v>
      </c>
      <c r="B118" s="3">
        <v>0</v>
      </c>
      <c r="C118" s="3">
        <v>6.5</v>
      </c>
      <c r="D118" s="3">
        <v>5</v>
      </c>
      <c r="E118" s="3">
        <v>6</v>
      </c>
      <c r="F118" s="3">
        <v>4</v>
      </c>
      <c r="G118" s="3">
        <v>0</v>
      </c>
      <c r="H118" s="3">
        <v>0</v>
      </c>
      <c r="I118" s="3">
        <v>1</v>
      </c>
      <c r="J118" s="3">
        <v>2.5</v>
      </c>
      <c r="K118" s="3">
        <v>5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30</v>
      </c>
      <c r="S118" s="3">
        <f>SUM(LARGE(B118:Q118,{1,2,3,4,5,6,7,8,9,10}))</f>
        <v>30</v>
      </c>
      <c r="T118" s="3">
        <f t="shared" si="3"/>
        <v>113</v>
      </c>
    </row>
    <row r="119" spans="1:20">
      <c r="A119" t="s">
        <v>696</v>
      </c>
      <c r="B119" s="3">
        <v>0</v>
      </c>
      <c r="C119" s="3">
        <v>0</v>
      </c>
      <c r="D119" s="3">
        <v>4</v>
      </c>
      <c r="E119" s="3">
        <v>2.5</v>
      </c>
      <c r="F119" s="3">
        <v>6</v>
      </c>
      <c r="G119" s="3">
        <v>4</v>
      </c>
      <c r="H119" s="3">
        <v>6.5</v>
      </c>
      <c r="I119" s="3">
        <v>3.5</v>
      </c>
      <c r="J119" s="3">
        <v>1</v>
      </c>
      <c r="K119" s="3">
        <v>2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29.5</v>
      </c>
      <c r="S119" s="3">
        <f>SUM(LARGE(B119:Q119,{1,2,3,4,5,6,7,8,9,10}))</f>
        <v>29.5</v>
      </c>
      <c r="T119" s="3">
        <f t="shared" si="3"/>
        <v>117</v>
      </c>
    </row>
    <row r="120" spans="1:20">
      <c r="A120" t="s">
        <v>761</v>
      </c>
      <c r="B120" s="3">
        <v>0</v>
      </c>
      <c r="C120" s="3">
        <v>3</v>
      </c>
      <c r="D120" s="3">
        <v>3.5</v>
      </c>
      <c r="E120" s="3">
        <v>0</v>
      </c>
      <c r="F120" s="3">
        <v>6</v>
      </c>
      <c r="G120" s="3">
        <v>7.5</v>
      </c>
      <c r="H120" s="3">
        <v>2</v>
      </c>
      <c r="I120" s="3">
        <v>3.5</v>
      </c>
      <c r="J120" s="3">
        <v>0</v>
      </c>
      <c r="K120" s="3">
        <v>4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29.5</v>
      </c>
      <c r="S120" s="3">
        <f>SUM(LARGE(B120:Q120,{1,2,3,4,5,6,7,8,9,10}))</f>
        <v>29.5</v>
      </c>
      <c r="T120" s="3">
        <f t="shared" si="3"/>
        <v>117</v>
      </c>
    </row>
    <row r="121" spans="1:20">
      <c r="A121" t="s">
        <v>809</v>
      </c>
      <c r="B121" s="3">
        <v>0</v>
      </c>
      <c r="C121" s="3">
        <v>9.5</v>
      </c>
      <c r="D121" s="3">
        <v>0</v>
      </c>
      <c r="E121" s="3">
        <v>4</v>
      </c>
      <c r="F121" s="3">
        <v>0</v>
      </c>
      <c r="G121" s="3">
        <v>6.5</v>
      </c>
      <c r="H121" s="3">
        <v>3</v>
      </c>
      <c r="I121" s="3">
        <v>6.5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29.5</v>
      </c>
      <c r="S121" s="3">
        <f>SUM(LARGE(B121:Q121,{1,2,3,4,5,6,7,8,9,10}))</f>
        <v>29.5</v>
      </c>
      <c r="T121" s="3">
        <f t="shared" si="3"/>
        <v>117</v>
      </c>
    </row>
    <row r="122" spans="1:20">
      <c r="A122" t="s">
        <v>825</v>
      </c>
      <c r="B122" s="3">
        <v>0</v>
      </c>
      <c r="C122" s="3">
        <v>6</v>
      </c>
      <c r="D122" s="3">
        <v>3.5</v>
      </c>
      <c r="E122" s="3">
        <v>2.5</v>
      </c>
      <c r="F122" s="3">
        <v>0</v>
      </c>
      <c r="G122" s="3">
        <v>2.5</v>
      </c>
      <c r="H122" s="3">
        <v>4</v>
      </c>
      <c r="I122" s="3">
        <v>4</v>
      </c>
      <c r="J122" s="3">
        <v>7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29.5</v>
      </c>
      <c r="S122" s="3">
        <f>SUM(LARGE(B122:Q122,{1,2,3,4,5,6,7,8,9,10}))</f>
        <v>29.5</v>
      </c>
      <c r="T122" s="3">
        <f t="shared" si="3"/>
        <v>117</v>
      </c>
    </row>
    <row r="123" spans="1:20">
      <c r="A123" t="s">
        <v>846</v>
      </c>
      <c r="B123" s="3">
        <v>0</v>
      </c>
      <c r="C123" s="3">
        <v>7</v>
      </c>
      <c r="D123" s="3">
        <v>0</v>
      </c>
      <c r="E123" s="3">
        <v>6.5</v>
      </c>
      <c r="F123" s="3">
        <v>7</v>
      </c>
      <c r="G123" s="3">
        <v>0</v>
      </c>
      <c r="H123" s="3">
        <v>3.5</v>
      </c>
      <c r="I123" s="3">
        <v>3</v>
      </c>
      <c r="J123" s="3">
        <v>2.5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29.5</v>
      </c>
      <c r="S123" s="3">
        <f>SUM(LARGE(B123:Q123,{1,2,3,4,5,6,7,8,9,10}))</f>
        <v>29.5</v>
      </c>
      <c r="T123" s="3">
        <f t="shared" si="3"/>
        <v>117</v>
      </c>
    </row>
    <row r="124" spans="1:20">
      <c r="A124" t="s">
        <v>712</v>
      </c>
      <c r="B124" s="3">
        <v>0</v>
      </c>
      <c r="C124" s="3">
        <v>3.5</v>
      </c>
      <c r="D124" s="3">
        <v>4</v>
      </c>
      <c r="E124" s="3">
        <v>7.5</v>
      </c>
      <c r="F124" s="3">
        <v>0</v>
      </c>
      <c r="G124" s="3">
        <v>6.5</v>
      </c>
      <c r="H124" s="3">
        <v>0</v>
      </c>
      <c r="I124" s="3">
        <v>4</v>
      </c>
      <c r="J124" s="3">
        <v>0</v>
      </c>
      <c r="K124" s="3">
        <v>3.5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29</v>
      </c>
      <c r="S124" s="3">
        <f>SUM(LARGE(B124:Q124,{1,2,3,4,5,6,7,8,9,10}))</f>
        <v>29</v>
      </c>
      <c r="T124" s="3">
        <f t="shared" si="3"/>
        <v>122</v>
      </c>
    </row>
    <row r="125" spans="1:20">
      <c r="A125" t="s">
        <v>732</v>
      </c>
      <c r="B125" s="3">
        <v>0</v>
      </c>
      <c r="C125" s="3">
        <v>3.5</v>
      </c>
      <c r="D125" s="3">
        <v>3.5</v>
      </c>
      <c r="E125" s="3">
        <v>0</v>
      </c>
      <c r="F125" s="3">
        <v>4</v>
      </c>
      <c r="G125" s="3">
        <v>4</v>
      </c>
      <c r="H125" s="3">
        <v>3.5</v>
      </c>
      <c r="I125" s="3">
        <v>0</v>
      </c>
      <c r="J125" s="3">
        <v>4</v>
      </c>
      <c r="K125" s="3">
        <v>6.5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29</v>
      </c>
      <c r="S125" s="3">
        <f>SUM(LARGE(B125:Q125,{1,2,3,4,5,6,7,8,9,10}))</f>
        <v>29</v>
      </c>
      <c r="T125" s="3">
        <f t="shared" si="3"/>
        <v>122</v>
      </c>
    </row>
    <row r="126" spans="1:20">
      <c r="A126" t="s">
        <v>734</v>
      </c>
      <c r="B126" s="3">
        <v>0</v>
      </c>
      <c r="C126" s="3">
        <v>0</v>
      </c>
      <c r="D126" s="3">
        <v>0</v>
      </c>
      <c r="E126" s="3">
        <v>3.5</v>
      </c>
      <c r="F126" s="3">
        <v>6.5</v>
      </c>
      <c r="G126" s="3">
        <v>2.5</v>
      </c>
      <c r="H126" s="3">
        <v>5</v>
      </c>
      <c r="I126" s="3">
        <v>6.5</v>
      </c>
      <c r="J126" s="3">
        <v>5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29</v>
      </c>
      <c r="S126" s="3">
        <f>SUM(LARGE(B126:Q126,{1,2,3,4,5,6,7,8,9,10}))</f>
        <v>29</v>
      </c>
      <c r="T126" s="3">
        <f t="shared" si="3"/>
        <v>122</v>
      </c>
    </row>
    <row r="127" spans="1:20">
      <c r="A127" t="s">
        <v>838</v>
      </c>
      <c r="B127" s="3">
        <v>0</v>
      </c>
      <c r="C127" s="3">
        <v>1.5</v>
      </c>
      <c r="D127" s="3">
        <v>0</v>
      </c>
      <c r="E127" s="3">
        <v>6</v>
      </c>
      <c r="F127" s="3">
        <v>8</v>
      </c>
      <c r="G127" s="3">
        <v>0</v>
      </c>
      <c r="H127" s="3">
        <v>2.5</v>
      </c>
      <c r="I127" s="3">
        <v>7</v>
      </c>
      <c r="J127" s="3">
        <v>4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29</v>
      </c>
      <c r="S127" s="3">
        <f>SUM(LARGE(B127:Q127,{1,2,3,4,5,6,7,8,9,10}))</f>
        <v>29</v>
      </c>
      <c r="T127" s="3">
        <f t="shared" si="3"/>
        <v>122</v>
      </c>
    </row>
    <row r="128" spans="1:20">
      <c r="A128" t="s">
        <v>804</v>
      </c>
      <c r="B128" s="3">
        <v>0</v>
      </c>
      <c r="C128" s="3">
        <v>0</v>
      </c>
      <c r="D128" s="3">
        <v>8</v>
      </c>
      <c r="E128" s="3">
        <v>4</v>
      </c>
      <c r="F128" s="3">
        <v>6.5</v>
      </c>
      <c r="G128" s="3">
        <v>0</v>
      </c>
      <c r="H128" s="3">
        <v>0</v>
      </c>
      <c r="I128" s="3">
        <v>0</v>
      </c>
      <c r="J128" s="3">
        <v>5</v>
      </c>
      <c r="K128" s="3">
        <v>5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28.5</v>
      </c>
      <c r="S128" s="3">
        <f>SUM(LARGE(B128:Q128,{1,2,3,4,5,6,7,8,9,10}))</f>
        <v>28.5</v>
      </c>
      <c r="T128" s="3">
        <f t="shared" si="3"/>
        <v>126</v>
      </c>
    </row>
    <row r="129" spans="1:20">
      <c r="A129" t="s">
        <v>810</v>
      </c>
      <c r="B129" s="3">
        <v>0</v>
      </c>
      <c r="C129" s="3">
        <v>3</v>
      </c>
      <c r="D129" s="3">
        <v>6</v>
      </c>
      <c r="E129" s="3">
        <v>6</v>
      </c>
      <c r="F129" s="3">
        <v>0</v>
      </c>
      <c r="G129" s="3">
        <v>4</v>
      </c>
      <c r="H129" s="3">
        <v>6.5</v>
      </c>
      <c r="I129" s="3">
        <v>3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28.5</v>
      </c>
      <c r="S129" s="3">
        <f>SUM(LARGE(B129:Q129,{1,2,3,4,5,6,7,8,9,10}))</f>
        <v>28.5</v>
      </c>
      <c r="T129" s="3">
        <f t="shared" si="3"/>
        <v>126</v>
      </c>
    </row>
    <row r="130" spans="1:20">
      <c r="A130" t="s">
        <v>849</v>
      </c>
      <c r="B130" s="3">
        <v>0</v>
      </c>
      <c r="C130" s="3">
        <v>0</v>
      </c>
      <c r="D130" s="3">
        <v>4</v>
      </c>
      <c r="E130" s="3">
        <v>3</v>
      </c>
      <c r="F130" s="3">
        <v>6.5</v>
      </c>
      <c r="G130" s="3">
        <v>8.5</v>
      </c>
      <c r="H130" s="3">
        <v>0</v>
      </c>
      <c r="I130" s="3">
        <v>0</v>
      </c>
      <c r="J130" s="3">
        <v>0</v>
      </c>
      <c r="K130" s="3">
        <v>6.5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28.5</v>
      </c>
      <c r="S130" s="3">
        <f>SUM(LARGE(B130:Q130,{1,2,3,4,5,6,7,8,9,10}))</f>
        <v>28.5</v>
      </c>
      <c r="T130" s="3">
        <f t="shared" si="3"/>
        <v>126</v>
      </c>
    </row>
    <row r="131" spans="1:20">
      <c r="A131" t="s">
        <v>753</v>
      </c>
      <c r="B131" s="3">
        <v>0</v>
      </c>
      <c r="C131" s="3">
        <v>0</v>
      </c>
      <c r="D131" s="3">
        <v>3.5</v>
      </c>
      <c r="E131" s="3">
        <v>2.5</v>
      </c>
      <c r="F131" s="3">
        <v>0</v>
      </c>
      <c r="G131" s="3">
        <v>3.5</v>
      </c>
      <c r="H131" s="3">
        <v>8.5</v>
      </c>
      <c r="I131" s="3">
        <v>0</v>
      </c>
      <c r="J131" s="3">
        <v>6</v>
      </c>
      <c r="K131" s="3">
        <v>3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28</v>
      </c>
      <c r="S131" s="3">
        <f>SUM(LARGE(B131:Q131,{1,2,3,4,5,6,7,8,9,10}))</f>
        <v>27</v>
      </c>
      <c r="T131" s="3">
        <f t="shared" ref="T131:T162" si="4">RANK(S131,$S$3:$S$178)</f>
        <v>132</v>
      </c>
    </row>
    <row r="132" spans="1:20">
      <c r="A132" t="s">
        <v>784</v>
      </c>
      <c r="B132" s="3">
        <v>0</v>
      </c>
      <c r="C132" s="3">
        <v>0</v>
      </c>
      <c r="D132" s="3">
        <v>7</v>
      </c>
      <c r="E132" s="3">
        <v>4</v>
      </c>
      <c r="F132" s="3">
        <v>3.5</v>
      </c>
      <c r="G132" s="3">
        <v>0</v>
      </c>
      <c r="H132" s="3">
        <v>6</v>
      </c>
      <c r="I132" s="3">
        <v>5</v>
      </c>
      <c r="J132" s="3">
        <v>0</v>
      </c>
      <c r="K132" s="3">
        <v>2.5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28</v>
      </c>
      <c r="S132" s="3">
        <f>SUM(LARGE(B132:Q132,{1,2,3,4,5,6,7,8,9,10}))</f>
        <v>28</v>
      </c>
      <c r="T132" s="3">
        <f t="shared" si="4"/>
        <v>129</v>
      </c>
    </row>
    <row r="133" spans="1:20">
      <c r="A133" t="s">
        <v>818</v>
      </c>
      <c r="B133" s="3">
        <v>0</v>
      </c>
      <c r="C133" s="3">
        <v>5</v>
      </c>
      <c r="D133" s="3">
        <v>0</v>
      </c>
      <c r="E133" s="3">
        <v>7.5</v>
      </c>
      <c r="F133" s="3">
        <v>3</v>
      </c>
      <c r="G133" s="3">
        <v>6</v>
      </c>
      <c r="H133" s="3">
        <v>2.5</v>
      </c>
      <c r="I133" s="3">
        <v>0</v>
      </c>
      <c r="J133" s="3">
        <v>0</v>
      </c>
      <c r="K133" s="3">
        <v>4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28</v>
      </c>
      <c r="S133" s="3">
        <f>SUM(LARGE(B133:Q133,{1,2,3,4,5,6,7,8,9,10}))</f>
        <v>28</v>
      </c>
      <c r="T133" s="3">
        <f t="shared" si="4"/>
        <v>129</v>
      </c>
    </row>
    <row r="134" spans="1:20">
      <c r="A134" t="s">
        <v>808</v>
      </c>
      <c r="B134" s="3">
        <v>0</v>
      </c>
      <c r="C134" s="3">
        <v>3</v>
      </c>
      <c r="D134" s="3">
        <v>0</v>
      </c>
      <c r="E134" s="3">
        <v>6</v>
      </c>
      <c r="F134" s="3">
        <v>6.5</v>
      </c>
      <c r="G134" s="3">
        <v>0</v>
      </c>
      <c r="H134" s="3">
        <v>0</v>
      </c>
      <c r="I134" s="3">
        <v>6</v>
      </c>
      <c r="J134" s="3">
        <v>6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27.5</v>
      </c>
      <c r="S134" s="3">
        <f>SUM(LARGE(B134:Q134,{1,2,3,4,5,6,7,8,9,10}))</f>
        <v>27.5</v>
      </c>
      <c r="T134" s="3">
        <f t="shared" si="4"/>
        <v>131</v>
      </c>
    </row>
    <row r="135" spans="1:20">
      <c r="A135" t="s">
        <v>731</v>
      </c>
      <c r="B135" s="3">
        <v>0</v>
      </c>
      <c r="C135" s="3">
        <v>0</v>
      </c>
      <c r="D135" s="3">
        <v>4</v>
      </c>
      <c r="E135" s="3">
        <v>3.5</v>
      </c>
      <c r="F135" s="3">
        <v>3</v>
      </c>
      <c r="G135" s="3">
        <v>5</v>
      </c>
      <c r="H135" s="3">
        <v>6</v>
      </c>
      <c r="I135" s="3">
        <v>0</v>
      </c>
      <c r="J135" s="3">
        <v>2.5</v>
      </c>
      <c r="K135" s="3">
        <v>3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27</v>
      </c>
      <c r="S135" s="3">
        <f>SUM(LARGE(B135:Q135,{1,2,3,4,5,6,7,8,9,10}))</f>
        <v>27</v>
      </c>
      <c r="T135" s="3">
        <f t="shared" si="4"/>
        <v>132</v>
      </c>
    </row>
    <row r="136" spans="1:20">
      <c r="A136" t="s">
        <v>812</v>
      </c>
      <c r="B136" s="3">
        <v>0</v>
      </c>
      <c r="C136" s="3">
        <v>4</v>
      </c>
      <c r="D136" s="3">
        <v>6</v>
      </c>
      <c r="E136" s="3">
        <v>0</v>
      </c>
      <c r="F136" s="3">
        <v>0</v>
      </c>
      <c r="G136" s="3">
        <v>4</v>
      </c>
      <c r="H136" s="3">
        <v>4</v>
      </c>
      <c r="I136" s="3">
        <v>0</v>
      </c>
      <c r="J136" s="3">
        <v>5</v>
      </c>
      <c r="K136" s="3">
        <v>4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27</v>
      </c>
      <c r="S136" s="3">
        <f>SUM(LARGE(B136:Q136,{1,2,3,4,5,6,7,8,9,10}))</f>
        <v>27</v>
      </c>
      <c r="T136" s="3">
        <f t="shared" si="4"/>
        <v>132</v>
      </c>
    </row>
    <row r="137" spans="1:20">
      <c r="A137" t="s">
        <v>758</v>
      </c>
      <c r="B137" s="3">
        <v>0</v>
      </c>
      <c r="C137" s="3">
        <v>3</v>
      </c>
      <c r="D137" s="3">
        <v>1.5</v>
      </c>
      <c r="E137" s="3">
        <v>2.5</v>
      </c>
      <c r="F137" s="3">
        <v>5</v>
      </c>
      <c r="G137" s="3">
        <v>0</v>
      </c>
      <c r="H137" s="3">
        <v>0</v>
      </c>
      <c r="I137" s="3">
        <v>5</v>
      </c>
      <c r="J137" s="3">
        <v>2.5</v>
      </c>
      <c r="K137" s="3">
        <v>7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26.5</v>
      </c>
      <c r="S137" s="3">
        <f>SUM(LARGE(B137:Q137,{1,2,3,4,5,6,7,8,9,10}))</f>
        <v>26.5</v>
      </c>
      <c r="T137" s="3">
        <f t="shared" si="4"/>
        <v>135</v>
      </c>
    </row>
    <row r="138" spans="1:20">
      <c r="A138" t="s">
        <v>827</v>
      </c>
      <c r="B138" s="3">
        <v>0</v>
      </c>
      <c r="C138" s="3">
        <v>0</v>
      </c>
      <c r="D138" s="3">
        <v>0</v>
      </c>
      <c r="E138" s="3">
        <v>6.5</v>
      </c>
      <c r="F138" s="3">
        <v>0</v>
      </c>
      <c r="G138" s="3">
        <v>6.5</v>
      </c>
      <c r="H138" s="3">
        <v>6</v>
      </c>
      <c r="I138" s="3">
        <v>7</v>
      </c>
      <c r="J138" s="3">
        <v>0</v>
      </c>
      <c r="K138" s="3">
        <v>0.5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26.5</v>
      </c>
      <c r="S138" s="3">
        <f>SUM(LARGE(B138:Q138,{1,2,3,4,5,6,7,8,9,10}))</f>
        <v>26.5</v>
      </c>
      <c r="T138" s="3">
        <f t="shared" si="4"/>
        <v>135</v>
      </c>
    </row>
    <row r="139" spans="1:20">
      <c r="A139" t="s">
        <v>689</v>
      </c>
      <c r="B139" s="3">
        <v>0</v>
      </c>
      <c r="C139" s="3">
        <v>6</v>
      </c>
      <c r="D139" s="3">
        <v>0</v>
      </c>
      <c r="E139" s="3">
        <v>0</v>
      </c>
      <c r="F139" s="3">
        <v>0</v>
      </c>
      <c r="G139" s="3">
        <v>5</v>
      </c>
      <c r="H139" s="3">
        <v>0</v>
      </c>
      <c r="I139" s="3">
        <v>5</v>
      </c>
      <c r="J139" s="3">
        <v>4</v>
      </c>
      <c r="K139" s="3">
        <v>6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26</v>
      </c>
      <c r="S139" s="3">
        <f>SUM(LARGE(B139:Q139,{1,2,3,4,5,6,7,8,9,10}))</f>
        <v>26</v>
      </c>
      <c r="T139" s="3">
        <f t="shared" si="4"/>
        <v>137</v>
      </c>
    </row>
    <row r="140" spans="1:20">
      <c r="A140" t="s">
        <v>707</v>
      </c>
      <c r="B140" s="3">
        <v>0</v>
      </c>
      <c r="C140" s="3">
        <v>6</v>
      </c>
      <c r="D140" s="3">
        <v>0</v>
      </c>
      <c r="E140" s="3">
        <v>3</v>
      </c>
      <c r="F140" s="3">
        <v>4</v>
      </c>
      <c r="G140" s="3">
        <v>3</v>
      </c>
      <c r="H140" s="3">
        <v>0</v>
      </c>
      <c r="I140" s="3">
        <v>0</v>
      </c>
      <c r="J140" s="3">
        <v>6</v>
      </c>
      <c r="K140" s="3">
        <v>4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26</v>
      </c>
      <c r="S140" s="3">
        <f>SUM(LARGE(B140:Q140,{1,2,3,4,5,6,7,8,9,10}))</f>
        <v>26</v>
      </c>
      <c r="T140" s="3">
        <f t="shared" si="4"/>
        <v>137</v>
      </c>
    </row>
    <row r="141" spans="1:20">
      <c r="A141" t="s">
        <v>805</v>
      </c>
      <c r="B141" s="3">
        <v>0</v>
      </c>
      <c r="C141" s="3">
        <v>0</v>
      </c>
      <c r="D141" s="3">
        <v>7</v>
      </c>
      <c r="E141" s="3">
        <v>0.5</v>
      </c>
      <c r="F141" s="3">
        <v>3</v>
      </c>
      <c r="G141" s="3">
        <v>3</v>
      </c>
      <c r="H141" s="3">
        <v>7</v>
      </c>
      <c r="I141" s="3">
        <v>2.5</v>
      </c>
      <c r="J141" s="3">
        <v>1.5</v>
      </c>
      <c r="K141" s="3">
        <v>1.5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26</v>
      </c>
      <c r="S141" s="3">
        <f>SUM(LARGE(B141:Q141,{1,2,3,4,5,6,7,8,9,10}))</f>
        <v>26</v>
      </c>
      <c r="T141" s="3">
        <f t="shared" si="4"/>
        <v>137</v>
      </c>
    </row>
    <row r="142" spans="1:20">
      <c r="A142" t="s">
        <v>686</v>
      </c>
      <c r="B142" s="3">
        <v>0</v>
      </c>
      <c r="C142" s="3">
        <v>0</v>
      </c>
      <c r="D142" s="3">
        <v>4</v>
      </c>
      <c r="E142" s="3">
        <v>6</v>
      </c>
      <c r="F142" s="3">
        <v>0</v>
      </c>
      <c r="G142" s="3">
        <v>3.5</v>
      </c>
      <c r="H142" s="3">
        <v>4</v>
      </c>
      <c r="I142" s="3">
        <v>3</v>
      </c>
      <c r="J142" s="3">
        <v>0</v>
      </c>
      <c r="K142" s="3">
        <v>5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25.5</v>
      </c>
      <c r="S142" s="3">
        <f>SUM(LARGE(B142:Q142,{1,2,3,4,5,6,7,8,9,10}))</f>
        <v>25.5</v>
      </c>
      <c r="T142" s="3">
        <f t="shared" si="4"/>
        <v>140</v>
      </c>
    </row>
    <row r="143" spans="1:20">
      <c r="A143" t="s">
        <v>773</v>
      </c>
      <c r="B143" s="3">
        <v>0</v>
      </c>
      <c r="C143" s="3">
        <v>4</v>
      </c>
      <c r="D143" s="3">
        <v>0</v>
      </c>
      <c r="E143" s="3">
        <v>0</v>
      </c>
      <c r="F143" s="3">
        <v>3.5</v>
      </c>
      <c r="G143" s="3">
        <v>3.5</v>
      </c>
      <c r="H143" s="3">
        <v>6.5</v>
      </c>
      <c r="I143" s="3">
        <v>5</v>
      </c>
      <c r="J143" s="3">
        <v>0</v>
      </c>
      <c r="K143" s="3">
        <v>3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25.5</v>
      </c>
      <c r="S143" s="3">
        <f>SUM(LARGE(B143:Q143,{1,2,3,4,5,6,7,8,9,10}))</f>
        <v>25.5</v>
      </c>
      <c r="T143" s="3">
        <f t="shared" si="4"/>
        <v>140</v>
      </c>
    </row>
    <row r="144" spans="1:20">
      <c r="A144" t="s">
        <v>837</v>
      </c>
      <c r="B144" s="3">
        <v>0</v>
      </c>
      <c r="C144" s="3">
        <v>0</v>
      </c>
      <c r="D144" s="3">
        <v>0</v>
      </c>
      <c r="E144" s="3">
        <v>4</v>
      </c>
      <c r="F144" s="3">
        <v>6.5</v>
      </c>
      <c r="G144" s="3">
        <v>3.5</v>
      </c>
      <c r="H144" s="3">
        <v>6.5</v>
      </c>
      <c r="I144" s="3">
        <v>0</v>
      </c>
      <c r="J144" s="3">
        <v>5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25.5</v>
      </c>
      <c r="S144" s="3">
        <f>SUM(LARGE(B144:Q144,{1,2,3,4,5,6,7,8,9,10}))</f>
        <v>25.5</v>
      </c>
      <c r="T144" s="3">
        <f t="shared" si="4"/>
        <v>140</v>
      </c>
    </row>
    <row r="145" spans="1:20">
      <c r="A145" t="s">
        <v>690</v>
      </c>
      <c r="B145" s="3">
        <v>0</v>
      </c>
      <c r="C145" s="3">
        <v>4</v>
      </c>
      <c r="D145" s="3">
        <v>3.5</v>
      </c>
      <c r="E145" s="3">
        <v>1</v>
      </c>
      <c r="F145" s="3">
        <v>0</v>
      </c>
      <c r="G145" s="3">
        <v>0</v>
      </c>
      <c r="H145" s="3">
        <v>5</v>
      </c>
      <c r="I145" s="3">
        <v>4</v>
      </c>
      <c r="J145" s="3">
        <v>6</v>
      </c>
      <c r="K145" s="3">
        <v>1.5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25</v>
      </c>
      <c r="S145" s="3">
        <f>SUM(LARGE(B145:Q145,{1,2,3,4,5,6,7,8,9,10}))</f>
        <v>25</v>
      </c>
      <c r="T145" s="3">
        <f t="shared" si="4"/>
        <v>143</v>
      </c>
    </row>
    <row r="146" spans="1:20">
      <c r="A146" t="s">
        <v>694</v>
      </c>
      <c r="B146" s="3">
        <v>0</v>
      </c>
      <c r="C146" s="3">
        <v>7</v>
      </c>
      <c r="D146" s="3">
        <v>0</v>
      </c>
      <c r="E146" s="3">
        <v>3</v>
      </c>
      <c r="F146" s="3">
        <v>4</v>
      </c>
      <c r="G146" s="3">
        <v>0</v>
      </c>
      <c r="H146" s="3">
        <v>6</v>
      </c>
      <c r="I146" s="3">
        <v>0</v>
      </c>
      <c r="J146" s="3">
        <v>5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25</v>
      </c>
      <c r="S146" s="3">
        <f>SUM(LARGE(B146:Q146,{1,2,3,4,5,6,7,8,9,10}))</f>
        <v>25</v>
      </c>
      <c r="T146" s="3">
        <f t="shared" si="4"/>
        <v>143</v>
      </c>
    </row>
    <row r="147" spans="1:20">
      <c r="A147" t="s">
        <v>699</v>
      </c>
      <c r="B147" s="3">
        <v>0</v>
      </c>
      <c r="C147" s="3">
        <v>0</v>
      </c>
      <c r="D147" s="3">
        <v>0</v>
      </c>
      <c r="E147" s="3">
        <v>6</v>
      </c>
      <c r="F147" s="3">
        <v>3.5</v>
      </c>
      <c r="G147" s="3">
        <v>0</v>
      </c>
      <c r="H147" s="3">
        <v>3.5</v>
      </c>
      <c r="I147" s="3">
        <v>0</v>
      </c>
      <c r="J147" s="3">
        <v>6</v>
      </c>
      <c r="K147" s="3">
        <v>6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25</v>
      </c>
      <c r="S147" s="3">
        <f>SUM(LARGE(B147:Q147,{1,2,3,4,5,6,7,8,9,10}))</f>
        <v>25</v>
      </c>
      <c r="T147" s="3">
        <f t="shared" si="4"/>
        <v>143</v>
      </c>
    </row>
    <row r="148" spans="1:20">
      <c r="A148" t="s">
        <v>709</v>
      </c>
      <c r="B148" s="3">
        <v>0</v>
      </c>
      <c r="C148" s="3">
        <v>3.5</v>
      </c>
      <c r="D148" s="3">
        <v>4</v>
      </c>
      <c r="E148" s="3">
        <v>0</v>
      </c>
      <c r="F148" s="3">
        <v>7</v>
      </c>
      <c r="G148" s="3">
        <v>2.5</v>
      </c>
      <c r="H148" s="3">
        <v>0</v>
      </c>
      <c r="I148" s="3">
        <v>3</v>
      </c>
      <c r="J148" s="3">
        <v>0</v>
      </c>
      <c r="K148" s="3">
        <v>5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25</v>
      </c>
      <c r="S148" s="3">
        <f>SUM(LARGE(B148:Q148,{1,2,3,4,5,6,7,8,9,10}))</f>
        <v>25</v>
      </c>
      <c r="T148" s="3">
        <f t="shared" si="4"/>
        <v>143</v>
      </c>
    </row>
    <row r="149" spans="1:20">
      <c r="A149" t="s">
        <v>739</v>
      </c>
      <c r="B149" s="3">
        <v>0</v>
      </c>
      <c r="C149" s="3">
        <v>4</v>
      </c>
      <c r="D149" s="3">
        <v>0</v>
      </c>
      <c r="E149" s="3">
        <v>4</v>
      </c>
      <c r="F149" s="3">
        <v>5</v>
      </c>
      <c r="G149" s="3">
        <v>3.5</v>
      </c>
      <c r="H149" s="3">
        <v>0</v>
      </c>
      <c r="I149" s="3">
        <v>3.5</v>
      </c>
      <c r="J149" s="3">
        <v>0</v>
      </c>
      <c r="K149" s="3">
        <v>5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25</v>
      </c>
      <c r="S149" s="3">
        <f>SUM(LARGE(B149:Q149,{1,2,3,4,5,6,7,8,9,10}))</f>
        <v>25</v>
      </c>
      <c r="T149" s="3">
        <f t="shared" si="4"/>
        <v>143</v>
      </c>
    </row>
    <row r="150" spans="1:20">
      <c r="A150" t="s">
        <v>766</v>
      </c>
      <c r="B150" s="3">
        <v>0</v>
      </c>
      <c r="C150" s="3">
        <v>0</v>
      </c>
      <c r="D150" s="3">
        <v>3.5</v>
      </c>
      <c r="E150" s="3">
        <v>2</v>
      </c>
      <c r="F150" s="3">
        <v>3.5</v>
      </c>
      <c r="G150" s="3">
        <v>0</v>
      </c>
      <c r="H150" s="3">
        <v>6</v>
      </c>
      <c r="I150" s="3">
        <v>6</v>
      </c>
      <c r="J150" s="3">
        <v>0</v>
      </c>
      <c r="K150" s="3">
        <v>4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25</v>
      </c>
      <c r="S150" s="3">
        <f>SUM(LARGE(B150:Q150,{1,2,3,4,5,6,7,8,9,10}))</f>
        <v>25</v>
      </c>
      <c r="T150" s="3">
        <f t="shared" si="4"/>
        <v>143</v>
      </c>
    </row>
    <row r="151" spans="1:20">
      <c r="A151" t="s">
        <v>736</v>
      </c>
      <c r="B151" s="3">
        <v>0</v>
      </c>
      <c r="C151" s="3">
        <v>0</v>
      </c>
      <c r="D151" s="3">
        <v>5</v>
      </c>
      <c r="E151" s="3">
        <v>7.5</v>
      </c>
      <c r="F151" s="3">
        <v>5</v>
      </c>
      <c r="G151" s="3">
        <v>4</v>
      </c>
      <c r="H151" s="3">
        <v>0</v>
      </c>
      <c r="I151" s="3">
        <v>3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24.5</v>
      </c>
      <c r="S151" s="3">
        <f>SUM(LARGE(B151:Q151,{1,2,3,4,5,6,7,8,9,10}))</f>
        <v>24.5</v>
      </c>
      <c r="T151" s="3">
        <f t="shared" si="4"/>
        <v>149</v>
      </c>
    </row>
    <row r="152" spans="1:20">
      <c r="A152" t="s">
        <v>797</v>
      </c>
      <c r="B152" s="3">
        <v>0</v>
      </c>
      <c r="C152" s="3">
        <v>6</v>
      </c>
      <c r="D152" s="3">
        <v>5</v>
      </c>
      <c r="E152" s="3">
        <v>3</v>
      </c>
      <c r="F152" s="3">
        <v>5</v>
      </c>
      <c r="G152" s="3">
        <v>0</v>
      </c>
      <c r="H152" s="3">
        <v>3</v>
      </c>
      <c r="I152" s="3">
        <v>2.5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24.5</v>
      </c>
      <c r="S152" s="3">
        <f>SUM(LARGE(B152:Q152,{1,2,3,4,5,6,7,8,9,10}))</f>
        <v>24.5</v>
      </c>
      <c r="T152" s="3">
        <f t="shared" si="4"/>
        <v>149</v>
      </c>
    </row>
    <row r="153" spans="1:20">
      <c r="A153" t="s">
        <v>820</v>
      </c>
      <c r="B153" s="3">
        <v>0</v>
      </c>
      <c r="C153" s="3">
        <v>0</v>
      </c>
      <c r="D153" s="3">
        <v>0</v>
      </c>
      <c r="E153" s="3">
        <v>4</v>
      </c>
      <c r="F153" s="3">
        <v>3.5</v>
      </c>
      <c r="G153" s="3">
        <v>4</v>
      </c>
      <c r="H153" s="3">
        <v>4</v>
      </c>
      <c r="I153" s="3">
        <v>2.5</v>
      </c>
      <c r="J153" s="3">
        <v>4</v>
      </c>
      <c r="K153" s="3">
        <v>2.5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24.5</v>
      </c>
      <c r="S153" s="3">
        <f>SUM(LARGE(B153:Q153,{1,2,3,4,5,6,7,8,9,10}))</f>
        <v>24.5</v>
      </c>
      <c r="T153" s="3">
        <f t="shared" si="4"/>
        <v>149</v>
      </c>
    </row>
    <row r="154" spans="1:20">
      <c r="A154" t="s">
        <v>725</v>
      </c>
      <c r="B154" s="3">
        <v>0</v>
      </c>
      <c r="C154" s="3">
        <v>0</v>
      </c>
      <c r="D154" s="3">
        <v>3</v>
      </c>
      <c r="E154" s="3">
        <v>7</v>
      </c>
      <c r="F154" s="3">
        <v>0</v>
      </c>
      <c r="G154" s="3">
        <v>3.5</v>
      </c>
      <c r="H154" s="3">
        <v>4</v>
      </c>
      <c r="I154" s="3">
        <v>2.5</v>
      </c>
      <c r="J154" s="3">
        <v>3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23</v>
      </c>
      <c r="S154" s="3">
        <f>SUM(LARGE(B154:Q154,{1,2,3,4,5,6,7,8,9,10}))</f>
        <v>23</v>
      </c>
      <c r="T154" s="3">
        <f t="shared" si="4"/>
        <v>152</v>
      </c>
    </row>
    <row r="155" spans="1:20">
      <c r="A155" t="s">
        <v>787</v>
      </c>
      <c r="B155" s="3">
        <v>0</v>
      </c>
      <c r="C155" s="3">
        <v>6.5</v>
      </c>
      <c r="D155" s="3">
        <v>4</v>
      </c>
      <c r="E155" s="3">
        <v>5</v>
      </c>
      <c r="F155" s="3">
        <v>0</v>
      </c>
      <c r="G155" s="3">
        <v>0</v>
      </c>
      <c r="H155" s="3">
        <v>0</v>
      </c>
      <c r="I155" s="3">
        <v>7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22.5</v>
      </c>
      <c r="S155" s="3">
        <f>SUM(LARGE(B155:Q155,{1,2,3,4,5,6,7,8,9,10}))</f>
        <v>22.5</v>
      </c>
      <c r="T155" s="3">
        <f t="shared" si="4"/>
        <v>153</v>
      </c>
    </row>
    <row r="156" spans="1:20">
      <c r="A156" t="s">
        <v>720</v>
      </c>
      <c r="B156" s="3">
        <v>0</v>
      </c>
      <c r="C156" s="3">
        <v>0</v>
      </c>
      <c r="D156" s="3">
        <v>5</v>
      </c>
      <c r="E156" s="3">
        <v>0</v>
      </c>
      <c r="F156" s="3">
        <v>0</v>
      </c>
      <c r="G156" s="3">
        <v>6</v>
      </c>
      <c r="H156" s="3">
        <v>3.5</v>
      </c>
      <c r="I156" s="3">
        <v>3.5</v>
      </c>
      <c r="J156" s="3">
        <v>4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22</v>
      </c>
      <c r="S156" s="3">
        <f>SUM(LARGE(B156:Q156,{1,2,3,4,5,6,7,8,9,10}))</f>
        <v>22</v>
      </c>
      <c r="T156" s="3">
        <f t="shared" si="4"/>
        <v>154</v>
      </c>
    </row>
    <row r="157" spans="1:20">
      <c r="A157" t="s">
        <v>695</v>
      </c>
      <c r="B157" s="3">
        <v>0</v>
      </c>
      <c r="C157" s="3">
        <v>3</v>
      </c>
      <c r="D157" s="3">
        <v>6</v>
      </c>
      <c r="E157" s="3">
        <v>0</v>
      </c>
      <c r="F157" s="3">
        <v>5</v>
      </c>
      <c r="G157" s="3">
        <v>3.5</v>
      </c>
      <c r="H157" s="3">
        <v>0</v>
      </c>
      <c r="I157" s="3">
        <v>3.5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21</v>
      </c>
      <c r="S157" s="3">
        <f>SUM(LARGE(B157:Q157,{1,2,3,4,5,6,7,8,9,10}))</f>
        <v>21</v>
      </c>
      <c r="T157" s="3">
        <f t="shared" si="4"/>
        <v>155</v>
      </c>
    </row>
    <row r="158" spans="1:20">
      <c r="A158" t="s">
        <v>831</v>
      </c>
      <c r="B158" s="3">
        <v>0</v>
      </c>
      <c r="C158" s="3">
        <v>0.5</v>
      </c>
      <c r="D158" s="3">
        <v>6</v>
      </c>
      <c r="E158" s="3">
        <v>3.5</v>
      </c>
      <c r="F158" s="3">
        <v>0</v>
      </c>
      <c r="G158" s="3">
        <v>2</v>
      </c>
      <c r="H158" s="3">
        <v>4</v>
      </c>
      <c r="I158" s="3">
        <v>1.5</v>
      </c>
      <c r="J158" s="3">
        <v>0</v>
      </c>
      <c r="K158" s="3">
        <v>3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20.5</v>
      </c>
      <c r="S158" s="3">
        <f>SUM(LARGE(B158:Q158,{1,2,3,4,5,6,7,8,9,10}))</f>
        <v>20.5</v>
      </c>
      <c r="T158" s="3">
        <f t="shared" si="4"/>
        <v>156</v>
      </c>
    </row>
    <row r="159" spans="1:20">
      <c r="A159" t="s">
        <v>843</v>
      </c>
      <c r="B159" s="3">
        <v>0</v>
      </c>
      <c r="C159" s="3">
        <v>5</v>
      </c>
      <c r="D159" s="3">
        <v>0</v>
      </c>
      <c r="E159" s="3">
        <v>0</v>
      </c>
      <c r="F159" s="3">
        <v>4</v>
      </c>
      <c r="G159" s="3">
        <v>0</v>
      </c>
      <c r="H159" s="3">
        <v>0</v>
      </c>
      <c r="I159" s="3">
        <v>3</v>
      </c>
      <c r="J159" s="3">
        <v>3.5</v>
      </c>
      <c r="K159" s="3">
        <v>5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20.5</v>
      </c>
      <c r="S159" s="3">
        <f>SUM(LARGE(B159:Q159,{1,2,3,4,5,6,7,8,9,10}))</f>
        <v>20.5</v>
      </c>
      <c r="T159" s="3">
        <f t="shared" si="4"/>
        <v>156</v>
      </c>
    </row>
    <row r="160" spans="1:20">
      <c r="A160" t="s">
        <v>728</v>
      </c>
      <c r="B160" s="3">
        <v>0</v>
      </c>
      <c r="C160" s="3">
        <v>0</v>
      </c>
      <c r="D160" s="3">
        <v>6</v>
      </c>
      <c r="E160" s="3">
        <v>3</v>
      </c>
      <c r="F160" s="3">
        <v>0</v>
      </c>
      <c r="G160" s="3">
        <v>3</v>
      </c>
      <c r="H160" s="3">
        <v>0</v>
      </c>
      <c r="I160" s="3">
        <v>2</v>
      </c>
      <c r="J160" s="3">
        <v>6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20</v>
      </c>
      <c r="S160" s="3">
        <f>SUM(LARGE(B160:Q160,{1,2,3,4,5,6,7,8,9,10}))</f>
        <v>20</v>
      </c>
      <c r="T160" s="3">
        <f t="shared" si="4"/>
        <v>158</v>
      </c>
    </row>
    <row r="161" spans="1:20">
      <c r="A161" t="s">
        <v>763</v>
      </c>
      <c r="B161" s="3">
        <v>0</v>
      </c>
      <c r="C161" s="3">
        <v>0</v>
      </c>
      <c r="D161" s="3">
        <v>4</v>
      </c>
      <c r="E161" s="3">
        <v>0</v>
      </c>
      <c r="F161" s="3">
        <v>3</v>
      </c>
      <c r="G161" s="3">
        <v>2.5</v>
      </c>
      <c r="H161" s="3">
        <v>0</v>
      </c>
      <c r="I161" s="3">
        <v>0</v>
      </c>
      <c r="J161" s="3">
        <v>6.5</v>
      </c>
      <c r="K161" s="3">
        <v>3.5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19.5</v>
      </c>
      <c r="S161" s="3">
        <f>SUM(LARGE(B161:Q161,{1,2,3,4,5,6,7,8,9,10}))</f>
        <v>19.5</v>
      </c>
      <c r="T161" s="3">
        <f t="shared" si="4"/>
        <v>159</v>
      </c>
    </row>
    <row r="162" spans="1:20">
      <c r="A162" t="s">
        <v>834</v>
      </c>
      <c r="B162" s="3">
        <v>0</v>
      </c>
      <c r="C162" s="3">
        <v>4</v>
      </c>
      <c r="D162" s="3">
        <v>0</v>
      </c>
      <c r="E162" s="3">
        <v>3.5</v>
      </c>
      <c r="F162" s="3">
        <v>2.5</v>
      </c>
      <c r="G162" s="3">
        <v>0</v>
      </c>
      <c r="H162" s="3">
        <v>3.5</v>
      </c>
      <c r="I162" s="3">
        <v>0</v>
      </c>
      <c r="J162" s="3">
        <v>6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19.5</v>
      </c>
      <c r="S162" s="3">
        <f>SUM(LARGE(B162:Q162,{1,2,3,4,5,6,7,8,9,10}))</f>
        <v>19.5</v>
      </c>
      <c r="T162" s="3">
        <f t="shared" si="4"/>
        <v>159</v>
      </c>
    </row>
    <row r="163" spans="1:20">
      <c r="A163" t="s">
        <v>845</v>
      </c>
      <c r="B163" s="3">
        <v>0</v>
      </c>
      <c r="C163" s="3">
        <v>3</v>
      </c>
      <c r="D163" s="3">
        <v>5</v>
      </c>
      <c r="E163" s="3">
        <v>0</v>
      </c>
      <c r="F163" s="3">
        <v>4</v>
      </c>
      <c r="G163" s="3">
        <v>0</v>
      </c>
      <c r="H163" s="3">
        <v>3.5</v>
      </c>
      <c r="I163" s="3">
        <v>4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19.5</v>
      </c>
      <c r="S163" s="3">
        <f>SUM(LARGE(B163:Q163,{1,2,3,4,5,6,7,8,9,10}))</f>
        <v>19.5</v>
      </c>
      <c r="T163" s="3">
        <f t="shared" ref="T163:T194" si="5">RANK(S163,$S$3:$S$178)</f>
        <v>159</v>
      </c>
    </row>
    <row r="164" spans="1:20">
      <c r="A164" t="s">
        <v>851</v>
      </c>
      <c r="B164" s="3">
        <v>0</v>
      </c>
      <c r="C164" s="3">
        <v>3.5</v>
      </c>
      <c r="D164" s="3">
        <v>2.5</v>
      </c>
      <c r="E164" s="3">
        <v>4</v>
      </c>
      <c r="F164" s="3">
        <v>0</v>
      </c>
      <c r="G164" s="3">
        <v>1</v>
      </c>
      <c r="H164" s="3">
        <v>3.5</v>
      </c>
      <c r="I164" s="3">
        <v>5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19.5</v>
      </c>
      <c r="S164" s="3">
        <f>SUM(LARGE(B164:Q164,{1,2,3,4,5,6,7,8,9,10}))</f>
        <v>19.5</v>
      </c>
      <c r="T164" s="3">
        <f t="shared" si="5"/>
        <v>159</v>
      </c>
    </row>
    <row r="165" spans="1:20">
      <c r="A165" t="s">
        <v>745</v>
      </c>
      <c r="B165" s="3">
        <v>0</v>
      </c>
      <c r="C165" s="3">
        <v>0</v>
      </c>
      <c r="D165" s="3">
        <v>2.5</v>
      </c>
      <c r="E165" s="3">
        <v>6</v>
      </c>
      <c r="F165" s="3">
        <v>0</v>
      </c>
      <c r="G165" s="3">
        <v>0</v>
      </c>
      <c r="H165" s="3">
        <v>7</v>
      </c>
      <c r="I165" s="3">
        <v>0</v>
      </c>
      <c r="J165" s="3">
        <v>3.5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19</v>
      </c>
      <c r="S165" s="3">
        <f>SUM(LARGE(B165:Q165,{1,2,3,4,5,6,7,8,9,10}))</f>
        <v>19</v>
      </c>
      <c r="T165" s="3">
        <f t="shared" si="5"/>
        <v>163</v>
      </c>
    </row>
    <row r="166" spans="1:20">
      <c r="A166" t="s">
        <v>802</v>
      </c>
      <c r="B166" s="3">
        <v>0</v>
      </c>
      <c r="C166" s="3">
        <v>0</v>
      </c>
      <c r="D166" s="3">
        <v>1.5</v>
      </c>
      <c r="E166" s="3">
        <v>5</v>
      </c>
      <c r="F166" s="3">
        <v>4</v>
      </c>
      <c r="G166" s="3">
        <v>0</v>
      </c>
      <c r="H166" s="3">
        <v>5</v>
      </c>
      <c r="I166" s="3">
        <v>3.5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19</v>
      </c>
      <c r="S166" s="3">
        <f>SUM(LARGE(B166:Q166,{1,2,3,4,5,6,7,8,9,10}))</f>
        <v>19</v>
      </c>
      <c r="T166" s="3">
        <f t="shared" si="5"/>
        <v>163</v>
      </c>
    </row>
    <row r="167" spans="1:20">
      <c r="A167" t="s">
        <v>826</v>
      </c>
      <c r="B167" s="3">
        <v>0</v>
      </c>
      <c r="C167" s="3">
        <v>1.5</v>
      </c>
      <c r="D167" s="3">
        <v>0</v>
      </c>
      <c r="E167" s="3">
        <v>0</v>
      </c>
      <c r="F167" s="3">
        <v>5</v>
      </c>
      <c r="G167" s="3">
        <v>7.5</v>
      </c>
      <c r="H167" s="3">
        <v>0</v>
      </c>
      <c r="I167" s="3">
        <v>0</v>
      </c>
      <c r="J167" s="3">
        <v>0</v>
      </c>
      <c r="K167" s="3">
        <v>5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19</v>
      </c>
      <c r="S167" s="3">
        <f>SUM(LARGE(B167:Q167,{1,2,3,4,5,6,7,8,9,10}))</f>
        <v>19</v>
      </c>
      <c r="T167" s="3">
        <f t="shared" si="5"/>
        <v>163</v>
      </c>
    </row>
    <row r="168" spans="1:20">
      <c r="A168" t="s">
        <v>717</v>
      </c>
      <c r="B168" s="3">
        <v>0</v>
      </c>
      <c r="C168" s="3">
        <v>5</v>
      </c>
      <c r="D168" s="3">
        <v>2.5</v>
      </c>
      <c r="E168" s="3">
        <v>0</v>
      </c>
      <c r="F168" s="3">
        <v>4</v>
      </c>
      <c r="G168" s="3">
        <v>5</v>
      </c>
      <c r="H168" s="3">
        <v>1.5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18</v>
      </c>
      <c r="S168" s="3">
        <f>SUM(LARGE(B168:Q168,{1,2,3,4,5,6,7,8,9,10}))</f>
        <v>18</v>
      </c>
      <c r="T168" s="3">
        <f t="shared" si="5"/>
        <v>166</v>
      </c>
    </row>
    <row r="169" spans="1:20">
      <c r="A169" t="s">
        <v>704</v>
      </c>
      <c r="B169" s="3">
        <v>0</v>
      </c>
      <c r="C169" s="3">
        <v>0</v>
      </c>
      <c r="D169" s="3">
        <v>2</v>
      </c>
      <c r="E169" s="3">
        <v>0</v>
      </c>
      <c r="F169" s="3">
        <v>0</v>
      </c>
      <c r="G169" s="3">
        <v>0</v>
      </c>
      <c r="H169" s="3">
        <v>3.5</v>
      </c>
      <c r="I169" s="3">
        <v>0</v>
      </c>
      <c r="J169" s="3">
        <v>5</v>
      </c>
      <c r="K169" s="3">
        <v>6.5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17</v>
      </c>
      <c r="S169" s="3">
        <f>SUM(LARGE(B169:Q169,{1,2,3,4,5,6,7,8,9,10}))</f>
        <v>17</v>
      </c>
      <c r="T169" s="3">
        <f t="shared" si="5"/>
        <v>167</v>
      </c>
    </row>
    <row r="170" spans="1:20">
      <c r="A170" t="s">
        <v>786</v>
      </c>
      <c r="B170" s="3">
        <v>0</v>
      </c>
      <c r="C170" s="3">
        <v>0</v>
      </c>
      <c r="D170" s="3">
        <v>3</v>
      </c>
      <c r="E170" s="3">
        <v>3.5</v>
      </c>
      <c r="F170" s="3">
        <v>2</v>
      </c>
      <c r="G170" s="3">
        <v>6</v>
      </c>
      <c r="H170" s="3">
        <v>0</v>
      </c>
      <c r="I170" s="3">
        <v>2.5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17</v>
      </c>
      <c r="S170" s="3">
        <f>SUM(LARGE(B170:Q170,{1,2,3,4,5,6,7,8,9,10}))</f>
        <v>17</v>
      </c>
      <c r="T170" s="3">
        <f t="shared" si="5"/>
        <v>167</v>
      </c>
    </row>
    <row r="171" spans="1:20">
      <c r="A171" t="s">
        <v>683</v>
      </c>
      <c r="B171" s="3">
        <v>0</v>
      </c>
      <c r="C171" s="3">
        <v>0</v>
      </c>
      <c r="D171" s="3">
        <v>4</v>
      </c>
      <c r="E171" s="3">
        <v>0</v>
      </c>
      <c r="F171" s="3">
        <v>6</v>
      </c>
      <c r="G171" s="3">
        <v>0</v>
      </c>
      <c r="H171" s="3">
        <v>0</v>
      </c>
      <c r="I171" s="3">
        <v>3</v>
      </c>
      <c r="J171" s="3">
        <v>3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16</v>
      </c>
      <c r="S171" s="3">
        <f>SUM(LARGE(B171:Q171,{1,2,3,4,5,6,7,8,9,10}))</f>
        <v>16</v>
      </c>
      <c r="T171" s="3">
        <f t="shared" si="5"/>
        <v>169</v>
      </c>
    </row>
    <row r="172" spans="1:20">
      <c r="A172" t="s">
        <v>693</v>
      </c>
      <c r="B172" s="3">
        <v>0</v>
      </c>
      <c r="C172" s="3">
        <v>0</v>
      </c>
      <c r="D172" s="3">
        <v>2.5</v>
      </c>
      <c r="E172" s="3">
        <v>1.5</v>
      </c>
      <c r="F172" s="3">
        <v>0</v>
      </c>
      <c r="G172" s="3">
        <v>3</v>
      </c>
      <c r="H172" s="3">
        <v>2</v>
      </c>
      <c r="I172" s="3">
        <v>3.5</v>
      </c>
      <c r="J172" s="3">
        <v>0.5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13</v>
      </c>
      <c r="S172" s="3">
        <f>SUM(LARGE(B172:Q172,{1,2,3,4,5,6,7,8,9,10}))</f>
        <v>13</v>
      </c>
      <c r="T172" s="3">
        <f t="shared" si="5"/>
        <v>170</v>
      </c>
    </row>
    <row r="173" spans="1:20">
      <c r="A173" t="s">
        <v>829</v>
      </c>
      <c r="B173" s="3">
        <v>0</v>
      </c>
      <c r="C173" s="3">
        <v>0</v>
      </c>
      <c r="D173" s="3">
        <v>6.5</v>
      </c>
      <c r="E173" s="3">
        <v>3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3.5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13</v>
      </c>
      <c r="S173" s="3">
        <f>SUM(LARGE(B173:Q173,{1,2,3,4,5,6,7,8,9,10}))</f>
        <v>13</v>
      </c>
      <c r="T173" s="3">
        <f t="shared" si="5"/>
        <v>170</v>
      </c>
    </row>
    <row r="174" spans="1:20">
      <c r="A174" t="s">
        <v>746</v>
      </c>
      <c r="B174" s="3">
        <v>0</v>
      </c>
      <c r="C174" s="3">
        <v>0</v>
      </c>
      <c r="D174" s="3">
        <v>0</v>
      </c>
      <c r="E174" s="3">
        <v>0</v>
      </c>
      <c r="F174" s="3">
        <v>2.5</v>
      </c>
      <c r="G174" s="3">
        <v>3.5</v>
      </c>
      <c r="H174" s="3">
        <v>2</v>
      </c>
      <c r="I174" s="3">
        <v>0</v>
      </c>
      <c r="J174" s="3">
        <v>3.5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11.5</v>
      </c>
      <c r="S174" s="3">
        <f>SUM(LARGE(B174:Q174,{1,2,3,4,5,6,7,8,9,10}))</f>
        <v>11.5</v>
      </c>
      <c r="T174" s="3">
        <f t="shared" si="5"/>
        <v>172</v>
      </c>
    </row>
    <row r="175" spans="1:20">
      <c r="A175" t="s">
        <v>755</v>
      </c>
      <c r="B175" s="3">
        <v>0</v>
      </c>
      <c r="C175" s="3">
        <v>0</v>
      </c>
      <c r="D175" s="3">
        <v>5</v>
      </c>
      <c r="E175" s="3">
        <v>0</v>
      </c>
      <c r="F175" s="3">
        <v>0</v>
      </c>
      <c r="G175" s="3">
        <v>3.5</v>
      </c>
      <c r="H175" s="3">
        <v>3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11.5</v>
      </c>
      <c r="S175" s="3">
        <f>SUM(LARGE(B175:Q175,{1,2,3,4,5,6,7,8,9,10}))</f>
        <v>11.5</v>
      </c>
      <c r="T175" s="3">
        <f t="shared" si="5"/>
        <v>172</v>
      </c>
    </row>
    <row r="176" spans="1:20">
      <c r="A176" t="s">
        <v>925</v>
      </c>
      <c r="B176" s="3">
        <v>0</v>
      </c>
      <c r="C176" s="3">
        <v>0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8</v>
      </c>
      <c r="K176" s="3">
        <v>3.5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11.5</v>
      </c>
      <c r="S176" s="3">
        <f>SUM(LARGE(B176:Q176,{1,2,3,4,5,6,7,8,9,10}))</f>
        <v>11.5</v>
      </c>
      <c r="T176" s="3">
        <f t="shared" si="5"/>
        <v>172</v>
      </c>
    </row>
    <row r="177" spans="1:20">
      <c r="A177" t="s">
        <v>836</v>
      </c>
      <c r="B177" s="3">
        <v>0</v>
      </c>
      <c r="C177" s="3">
        <v>3.5</v>
      </c>
      <c r="D177" s="3">
        <v>3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3.5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10</v>
      </c>
      <c r="S177" s="3">
        <f>SUM(LARGE(B177:Q177,{1,2,3,4,5,6,7,8,9,10}))</f>
        <v>10</v>
      </c>
      <c r="T177" s="3">
        <f t="shared" si="5"/>
        <v>175</v>
      </c>
    </row>
    <row r="178" spans="1:20">
      <c r="A178" t="s">
        <v>756</v>
      </c>
      <c r="B178" s="3">
        <v>0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2</v>
      </c>
      <c r="K178" s="3">
        <v>1.5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3.5</v>
      </c>
      <c r="S178" s="3">
        <f>SUM(LARGE(B178:Q178,{1,2,3,4,5,6,7,8,9,10}))</f>
        <v>3.5</v>
      </c>
      <c r="T178" s="3">
        <f t="shared" si="5"/>
        <v>176</v>
      </c>
    </row>
    <row r="180" spans="1:20">
      <c r="A180" s="122" t="s">
        <v>896</v>
      </c>
    </row>
    <row r="181" spans="1:20">
      <c r="A181" t="s">
        <v>733</v>
      </c>
      <c r="C181" s="3" t="s">
        <v>867</v>
      </c>
    </row>
    <row r="182" spans="1:20">
      <c r="A182" t="s">
        <v>796</v>
      </c>
      <c r="E182" s="3" t="s">
        <v>868</v>
      </c>
    </row>
    <row r="183" spans="1:20">
      <c r="A183" t="s">
        <v>755</v>
      </c>
      <c r="G183" s="3" t="s">
        <v>901</v>
      </c>
    </row>
    <row r="184" spans="1:20">
      <c r="A184" t="s">
        <v>844</v>
      </c>
      <c r="G184" s="3" t="s">
        <v>895</v>
      </c>
    </row>
    <row r="185" spans="1:20">
      <c r="A185" t="s">
        <v>777</v>
      </c>
      <c r="H185" s="3" t="s">
        <v>868</v>
      </c>
      <c r="I185" s="3" t="s">
        <v>906</v>
      </c>
    </row>
    <row r="186" spans="1:20">
      <c r="A186" t="s">
        <v>705</v>
      </c>
      <c r="H186" s="3" t="s">
        <v>901</v>
      </c>
    </row>
    <row r="187" spans="1:20">
      <c r="A187" t="s">
        <v>762</v>
      </c>
      <c r="K187" s="3" t="s">
        <v>936</v>
      </c>
    </row>
  </sheetData>
  <sortState ref="A3:T178">
    <sortCondition descending="1" ref="S3:S178"/>
  </sortState>
  <conditionalFormatting sqref="A187">
    <cfRule type="duplicateValues" dxfId="2" priority="2"/>
  </conditionalFormatting>
  <conditionalFormatting sqref="A3:A186">
    <cfRule type="duplicateValues" dxfId="1" priority="6"/>
  </conditionalFormatting>
  <conditionalFormatting sqref="A181:A222 A3:A178">
    <cfRule type="duplicateValues" dxfId="0" priority="7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02"/>
  <sheetViews>
    <sheetView topLeftCell="A27" zoomScale="70" zoomScaleNormal="70" workbookViewId="0">
      <selection activeCell="A27" sqref="A27:I27"/>
    </sheetView>
  </sheetViews>
  <sheetFormatPr defaultColWidth="8.85546875" defaultRowHeight="15"/>
  <cols>
    <col min="1" max="1" width="32.7109375" style="59" customWidth="1"/>
    <col min="2" max="2" width="31" style="59" customWidth="1"/>
    <col min="3" max="3" width="32.42578125" style="59" customWidth="1"/>
    <col min="4" max="4" width="36.42578125" style="59" customWidth="1"/>
    <col min="5" max="5" width="0.5703125" style="59" customWidth="1"/>
    <col min="6" max="6" width="36" style="59" customWidth="1"/>
    <col min="7" max="7" width="29.7109375" style="59" customWidth="1"/>
    <col min="8" max="8" width="31.42578125" style="59" customWidth="1"/>
    <col min="9" max="9" width="36.140625" style="59" customWidth="1"/>
    <col min="10" max="10" width="30.7109375" style="46" customWidth="1"/>
    <col min="11" max="11" width="33.28515625" style="46" customWidth="1"/>
    <col min="12" max="12" width="31.140625" style="46" customWidth="1"/>
    <col min="13" max="13" width="35.7109375" style="46" customWidth="1"/>
    <col min="14" max="14" width="40.85546875" style="46" customWidth="1"/>
    <col min="15" max="15" width="37" style="46" customWidth="1"/>
    <col min="16" max="16" width="33.85546875" style="46" customWidth="1"/>
    <col min="17" max="17" width="32.7109375" style="46" customWidth="1"/>
    <col min="18" max="16384" width="8.85546875" style="46"/>
  </cols>
  <sheetData>
    <row r="1" spans="1:9" ht="12.75" hidden="1" customHeight="1">
      <c r="A1" s="45" t="s">
        <v>92</v>
      </c>
      <c r="B1" s="45" t="s">
        <v>93</v>
      </c>
      <c r="C1" s="45" t="s">
        <v>94</v>
      </c>
      <c r="D1" s="45" t="s">
        <v>95</v>
      </c>
      <c r="E1" s="45"/>
      <c r="F1" s="45" t="s">
        <v>96</v>
      </c>
      <c r="G1" s="45" t="s">
        <v>97</v>
      </c>
      <c r="H1" s="45" t="s">
        <v>98</v>
      </c>
      <c r="I1" s="45" t="s">
        <v>99</v>
      </c>
    </row>
    <row r="2" spans="1:9" ht="15.75" hidden="1" customHeight="1">
      <c r="A2" s="47" t="s">
        <v>100</v>
      </c>
      <c r="B2" s="48" t="s">
        <v>101</v>
      </c>
      <c r="C2" s="47" t="s">
        <v>102</v>
      </c>
      <c r="D2" s="47" t="s">
        <v>103</v>
      </c>
      <c r="E2" s="47"/>
      <c r="F2" s="47" t="s">
        <v>104</v>
      </c>
      <c r="G2" s="47" t="s">
        <v>105</v>
      </c>
      <c r="H2" s="47" t="s">
        <v>106</v>
      </c>
      <c r="I2" s="49" t="s">
        <v>107</v>
      </c>
    </row>
    <row r="3" spans="1:9" ht="20.25" hidden="1" customHeight="1" thickBot="1">
      <c r="A3" s="50" t="s">
        <v>108</v>
      </c>
      <c r="B3" s="50" t="s">
        <v>109</v>
      </c>
      <c r="C3" s="50" t="s">
        <v>110</v>
      </c>
      <c r="D3" s="50" t="s">
        <v>111</v>
      </c>
      <c r="E3" s="50"/>
      <c r="F3" s="50" t="s">
        <v>112</v>
      </c>
      <c r="G3" s="50" t="s">
        <v>113</v>
      </c>
      <c r="H3" s="50" t="s">
        <v>114</v>
      </c>
      <c r="I3" s="51" t="s">
        <v>115</v>
      </c>
    </row>
    <row r="4" spans="1:9" ht="15.75" hidden="1" customHeight="1">
      <c r="A4" s="48" t="s">
        <v>116</v>
      </c>
      <c r="B4" s="48" t="s">
        <v>117</v>
      </c>
      <c r="C4" s="48" t="s">
        <v>118</v>
      </c>
      <c r="D4" s="52" t="s">
        <v>119</v>
      </c>
      <c r="E4" s="52"/>
      <c r="F4" s="48" t="s">
        <v>120</v>
      </c>
      <c r="G4" s="48" t="s">
        <v>121</v>
      </c>
      <c r="H4" s="48" t="s">
        <v>122</v>
      </c>
      <c r="I4" s="53" t="s">
        <v>123</v>
      </c>
    </row>
    <row r="5" spans="1:9" ht="13.5" hidden="1" customHeight="1" thickBot="1">
      <c r="A5" s="54" t="s">
        <v>124</v>
      </c>
      <c r="B5" s="54" t="s">
        <v>125</v>
      </c>
      <c r="C5" s="54" t="s">
        <v>126</v>
      </c>
      <c r="D5" s="55" t="s">
        <v>127</v>
      </c>
      <c r="E5" s="55"/>
      <c r="F5" s="54" t="s">
        <v>128</v>
      </c>
      <c r="G5" s="54" t="s">
        <v>129</v>
      </c>
      <c r="H5" s="54" t="s">
        <v>130</v>
      </c>
      <c r="I5" s="50" t="s">
        <v>131</v>
      </c>
    </row>
    <row r="6" spans="1:9" ht="15.75" hidden="1" customHeight="1">
      <c r="A6" s="47" t="s">
        <v>132</v>
      </c>
      <c r="B6" s="47" t="s">
        <v>133</v>
      </c>
      <c r="C6" s="47" t="s">
        <v>134</v>
      </c>
      <c r="D6" s="47" t="s">
        <v>135</v>
      </c>
      <c r="E6" s="47"/>
      <c r="F6" s="47" t="s">
        <v>136</v>
      </c>
      <c r="G6" s="47" t="s">
        <v>137</v>
      </c>
      <c r="H6" s="47" t="s">
        <v>138</v>
      </c>
      <c r="I6" s="53" t="s">
        <v>139</v>
      </c>
    </row>
    <row r="7" spans="1:9" ht="12.75" hidden="1" customHeight="1">
      <c r="A7" s="56" t="s">
        <v>140</v>
      </c>
      <c r="B7" s="56" t="s">
        <v>141</v>
      </c>
      <c r="C7" s="56" t="s">
        <v>142</v>
      </c>
      <c r="D7" s="56" t="s">
        <v>143</v>
      </c>
      <c r="E7" s="56"/>
      <c r="F7" s="56" t="s">
        <v>144</v>
      </c>
      <c r="G7" s="56" t="s">
        <v>145</v>
      </c>
      <c r="H7" s="56" t="s">
        <v>146</v>
      </c>
      <c r="I7" s="56" t="s">
        <v>147</v>
      </c>
    </row>
    <row r="8" spans="1:9" ht="15.75" hidden="1" customHeight="1">
      <c r="A8" s="47" t="s">
        <v>148</v>
      </c>
      <c r="B8" s="47" t="s">
        <v>149</v>
      </c>
      <c r="C8" s="47" t="s">
        <v>150</v>
      </c>
      <c r="D8" s="47" t="s">
        <v>151</v>
      </c>
      <c r="E8" s="47"/>
      <c r="F8" s="47" t="s">
        <v>152</v>
      </c>
      <c r="G8" s="47" t="s">
        <v>153</v>
      </c>
      <c r="H8" s="48" t="s">
        <v>154</v>
      </c>
      <c r="I8" s="53" t="s">
        <v>155</v>
      </c>
    </row>
    <row r="9" spans="1:9" ht="13.5" hidden="1" customHeight="1" thickBot="1">
      <c r="A9" s="50" t="s">
        <v>156</v>
      </c>
      <c r="B9" s="50" t="s">
        <v>157</v>
      </c>
      <c r="C9" s="50" t="s">
        <v>158</v>
      </c>
      <c r="D9" s="50" t="s">
        <v>159</v>
      </c>
      <c r="E9" s="50"/>
      <c r="F9" s="50" t="s">
        <v>160</v>
      </c>
      <c r="G9" s="50" t="s">
        <v>161</v>
      </c>
      <c r="H9" s="50" t="s">
        <v>162</v>
      </c>
      <c r="I9" s="50" t="s">
        <v>163</v>
      </c>
    </row>
    <row r="10" spans="1:9" ht="15.75" hidden="1" customHeight="1">
      <c r="A10" s="48" t="s">
        <v>164</v>
      </c>
      <c r="B10" s="47" t="s">
        <v>165</v>
      </c>
      <c r="C10" s="48" t="s">
        <v>166</v>
      </c>
      <c r="D10" s="48" t="s">
        <v>167</v>
      </c>
      <c r="E10" s="48"/>
      <c r="F10" s="48" t="s">
        <v>168</v>
      </c>
      <c r="G10" s="48" t="s">
        <v>169</v>
      </c>
      <c r="H10" s="48" t="s">
        <v>170</v>
      </c>
      <c r="I10" s="57" t="s">
        <v>171</v>
      </c>
    </row>
    <row r="11" spans="1:9" ht="13.5" hidden="1" customHeight="1" thickBot="1">
      <c r="A11" s="50" t="s">
        <v>172</v>
      </c>
      <c r="B11" s="50" t="s">
        <v>173</v>
      </c>
      <c r="C11" s="50" t="s">
        <v>174</v>
      </c>
      <c r="D11" s="50" t="s">
        <v>175</v>
      </c>
      <c r="E11" s="50"/>
      <c r="F11" s="50" t="s">
        <v>176</v>
      </c>
      <c r="G11" s="50" t="s">
        <v>177</v>
      </c>
      <c r="H11" s="50" t="s">
        <v>178</v>
      </c>
      <c r="I11" s="50" t="s">
        <v>179</v>
      </c>
    </row>
    <row r="12" spans="1:9" ht="15.75" hidden="1" customHeight="1">
      <c r="A12" s="48" t="s">
        <v>180</v>
      </c>
      <c r="B12" s="48" t="s">
        <v>181</v>
      </c>
      <c r="C12" s="52" t="s">
        <v>182</v>
      </c>
      <c r="D12" s="52" t="s">
        <v>183</v>
      </c>
      <c r="E12" s="52"/>
      <c r="F12" s="48" t="s">
        <v>184</v>
      </c>
      <c r="G12" s="48" t="s">
        <v>185</v>
      </c>
      <c r="H12" s="52" t="s">
        <v>186</v>
      </c>
      <c r="I12" s="57" t="s">
        <v>187</v>
      </c>
    </row>
    <row r="13" spans="1:9" ht="16.5" hidden="1" customHeight="1" thickBot="1">
      <c r="A13" s="50" t="s">
        <v>188</v>
      </c>
      <c r="B13" s="50" t="s">
        <v>189</v>
      </c>
      <c r="C13" s="51" t="s">
        <v>190</v>
      </c>
      <c r="D13" s="51" t="s">
        <v>191</v>
      </c>
      <c r="E13" s="51"/>
      <c r="F13" s="58" t="s">
        <v>192</v>
      </c>
      <c r="G13" s="50" t="s">
        <v>193</v>
      </c>
      <c r="H13" s="51" t="s">
        <v>194</v>
      </c>
      <c r="I13" s="50" t="s">
        <v>195</v>
      </c>
    </row>
    <row r="14" spans="1:9" ht="15.75" hidden="1" customHeight="1">
      <c r="A14" s="48" t="s">
        <v>196</v>
      </c>
      <c r="B14" s="48" t="s">
        <v>197</v>
      </c>
      <c r="C14" s="48" t="s">
        <v>198</v>
      </c>
      <c r="D14" s="52" t="s">
        <v>199</v>
      </c>
      <c r="E14" s="52"/>
      <c r="F14" s="48" t="s">
        <v>200</v>
      </c>
      <c r="G14" s="48" t="s">
        <v>201</v>
      </c>
      <c r="H14" s="48" t="s">
        <v>202</v>
      </c>
      <c r="I14" s="57" t="s">
        <v>203</v>
      </c>
    </row>
    <row r="15" spans="1:9" ht="13.5" hidden="1" customHeight="1" thickBot="1">
      <c r="A15" s="50" t="s">
        <v>204</v>
      </c>
      <c r="B15" s="50" t="s">
        <v>205</v>
      </c>
      <c r="C15" s="50" t="s">
        <v>206</v>
      </c>
      <c r="D15" s="51" t="s">
        <v>207</v>
      </c>
      <c r="E15" s="51"/>
      <c r="F15" s="50" t="s">
        <v>208</v>
      </c>
      <c r="G15" s="50" t="s">
        <v>209</v>
      </c>
      <c r="H15" s="50" t="s">
        <v>210</v>
      </c>
      <c r="I15" s="50" t="s">
        <v>211</v>
      </c>
    </row>
    <row r="16" spans="1:9" ht="15.75" hidden="1" customHeight="1">
      <c r="A16" s="52" t="s">
        <v>212</v>
      </c>
      <c r="B16" s="48" t="s">
        <v>213</v>
      </c>
      <c r="C16" s="48" t="s">
        <v>214</v>
      </c>
      <c r="D16" s="48" t="s">
        <v>215</v>
      </c>
      <c r="E16" s="48"/>
      <c r="F16" s="48" t="s">
        <v>216</v>
      </c>
      <c r="G16" s="48" t="s">
        <v>217</v>
      </c>
      <c r="H16" s="48" t="s">
        <v>218</v>
      </c>
      <c r="I16" s="57" t="s">
        <v>219</v>
      </c>
    </row>
    <row r="17" spans="1:9" ht="13.5" hidden="1" customHeight="1" thickBot="1">
      <c r="A17" s="51" t="s">
        <v>220</v>
      </c>
      <c r="B17" s="50" t="s">
        <v>221</v>
      </c>
      <c r="C17" s="50" t="s">
        <v>222</v>
      </c>
      <c r="D17" s="50" t="s">
        <v>223</v>
      </c>
      <c r="E17" s="50"/>
      <c r="F17" s="50" t="s">
        <v>224</v>
      </c>
      <c r="G17" s="50" t="s">
        <v>225</v>
      </c>
      <c r="H17" s="50" t="s">
        <v>226</v>
      </c>
      <c r="I17" s="50" t="s">
        <v>227</v>
      </c>
    </row>
    <row r="18" spans="1:9" ht="15.75" hidden="1" customHeight="1">
      <c r="A18" s="52" t="s">
        <v>228</v>
      </c>
      <c r="B18" s="48" t="s">
        <v>229</v>
      </c>
      <c r="C18" s="52" t="s">
        <v>230</v>
      </c>
      <c r="D18" s="48" t="s">
        <v>231</v>
      </c>
      <c r="E18" s="48"/>
      <c r="F18" s="48" t="s">
        <v>232</v>
      </c>
      <c r="G18" s="48" t="s">
        <v>233</v>
      </c>
      <c r="H18" s="48" t="s">
        <v>234</v>
      </c>
      <c r="I18" s="57" t="s">
        <v>235</v>
      </c>
    </row>
    <row r="19" spans="1:9" ht="13.5" hidden="1" customHeight="1" thickBot="1">
      <c r="A19" s="51" t="s">
        <v>236</v>
      </c>
      <c r="B19" s="50" t="s">
        <v>237</v>
      </c>
      <c r="C19" s="51" t="s">
        <v>238</v>
      </c>
      <c r="D19" s="50" t="s">
        <v>239</v>
      </c>
      <c r="E19" s="50"/>
      <c r="F19" s="50" t="s">
        <v>240</v>
      </c>
      <c r="G19" s="50" t="s">
        <v>241</v>
      </c>
      <c r="H19" s="50" t="s">
        <v>242</v>
      </c>
      <c r="I19" s="50" t="s">
        <v>243</v>
      </c>
    </row>
    <row r="20" spans="1:9" ht="15.75" hidden="1" customHeight="1">
      <c r="A20" s="52" t="s">
        <v>244</v>
      </c>
      <c r="B20" s="48" t="s">
        <v>245</v>
      </c>
      <c r="C20" s="52" t="s">
        <v>246</v>
      </c>
      <c r="D20" s="48" t="s">
        <v>247</v>
      </c>
      <c r="E20" s="94"/>
      <c r="F20" s="47" t="s">
        <v>248</v>
      </c>
      <c r="G20" s="48" t="s">
        <v>249</v>
      </c>
      <c r="H20" s="48" t="s">
        <v>250</v>
      </c>
      <c r="I20" s="57" t="s">
        <v>251</v>
      </c>
    </row>
    <row r="21" spans="1:9" ht="13.5" hidden="1" customHeight="1" thickBot="1">
      <c r="A21" s="51" t="s">
        <v>252</v>
      </c>
      <c r="B21" s="50" t="s">
        <v>253</v>
      </c>
      <c r="C21" s="51" t="s">
        <v>254</v>
      </c>
      <c r="D21" s="50" t="s">
        <v>255</v>
      </c>
      <c r="E21" s="50"/>
      <c r="F21" s="50" t="s">
        <v>256</v>
      </c>
      <c r="G21" s="50" t="s">
        <v>257</v>
      </c>
      <c r="H21" s="50" t="s">
        <v>258</v>
      </c>
      <c r="I21" s="50" t="s">
        <v>259</v>
      </c>
    </row>
    <row r="22" spans="1:9" ht="15.75" hidden="1" customHeight="1">
      <c r="A22" s="48" t="s">
        <v>260</v>
      </c>
      <c r="B22" s="48" t="s">
        <v>261</v>
      </c>
      <c r="C22" s="48" t="s">
        <v>262</v>
      </c>
      <c r="D22" s="48" t="s">
        <v>263</v>
      </c>
      <c r="E22" s="48"/>
      <c r="F22" s="48" t="s">
        <v>264</v>
      </c>
      <c r="G22" s="48" t="s">
        <v>265</v>
      </c>
      <c r="H22" s="48" t="s">
        <v>266</v>
      </c>
      <c r="I22" s="57" t="s">
        <v>267</v>
      </c>
    </row>
    <row r="23" spans="1:9" ht="13.5" hidden="1" customHeight="1" thickBot="1">
      <c r="A23" s="50" t="s">
        <v>268</v>
      </c>
      <c r="B23" s="50" t="s">
        <v>269</v>
      </c>
      <c r="C23" s="50" t="s">
        <v>270</v>
      </c>
      <c r="D23" s="50" t="s">
        <v>271</v>
      </c>
      <c r="E23" s="50"/>
      <c r="F23" s="50" t="s">
        <v>272</v>
      </c>
      <c r="G23" s="50" t="s">
        <v>273</v>
      </c>
      <c r="H23" s="50" t="s">
        <v>274</v>
      </c>
      <c r="I23" s="50" t="s">
        <v>275</v>
      </c>
    </row>
    <row r="24" spans="1:9" ht="15" hidden="1" customHeight="1"/>
    <row r="25" spans="1:9" ht="16.5" hidden="1" customHeight="1" thickBot="1">
      <c r="A25" s="58"/>
      <c r="C25" s="58"/>
      <c r="D25" s="58"/>
      <c r="E25" s="95"/>
      <c r="G25" s="58"/>
      <c r="H25" s="58"/>
      <c r="I25" s="58"/>
    </row>
    <row r="26" spans="1:9" ht="15" hidden="1" customHeight="1">
      <c r="A26" s="60">
        <v>3</v>
      </c>
      <c r="B26" s="60"/>
      <c r="C26" s="60">
        <v>3</v>
      </c>
      <c r="D26" s="60">
        <v>3</v>
      </c>
      <c r="E26" s="60"/>
      <c r="F26" s="60"/>
      <c r="G26" s="60"/>
      <c r="H26" s="60">
        <v>1</v>
      </c>
      <c r="I26" s="60">
        <v>1</v>
      </c>
    </row>
    <row r="27" spans="1:9" ht="18">
      <c r="A27" s="140" t="s">
        <v>644</v>
      </c>
      <c r="B27" s="140"/>
      <c r="C27" s="140"/>
      <c r="D27" s="140"/>
      <c r="E27" s="140"/>
      <c r="F27" s="140"/>
      <c r="G27" s="140"/>
      <c r="H27" s="140"/>
      <c r="I27" s="140"/>
    </row>
    <row r="28" spans="1:9" ht="16.5" thickBot="1">
      <c r="A28" s="141" t="s">
        <v>1</v>
      </c>
      <c r="B28" s="142"/>
      <c r="C28" s="142"/>
      <c r="D28" s="142"/>
      <c r="E28" s="142"/>
      <c r="F28" s="142"/>
      <c r="G28" s="142"/>
      <c r="H28" s="142"/>
      <c r="I28" s="142"/>
    </row>
    <row r="29" spans="1:9" ht="15.75">
      <c r="A29" s="137" t="s">
        <v>2</v>
      </c>
      <c r="B29" s="138"/>
      <c r="C29" s="138"/>
      <c r="D29" s="139"/>
      <c r="E29" s="101"/>
      <c r="F29" s="137" t="s">
        <v>16</v>
      </c>
      <c r="G29" s="138"/>
      <c r="H29" s="138"/>
      <c r="I29" s="139"/>
    </row>
    <row r="30" spans="1:9" ht="15.75">
      <c r="A30" s="61" t="s">
        <v>276</v>
      </c>
      <c r="B30" s="61" t="s">
        <v>277</v>
      </c>
      <c r="C30" s="61" t="s">
        <v>96</v>
      </c>
      <c r="D30" s="61" t="s">
        <v>93</v>
      </c>
      <c r="E30" s="61"/>
      <c r="F30" s="61" t="s">
        <v>92</v>
      </c>
      <c r="G30" s="61" t="s">
        <v>278</v>
      </c>
      <c r="H30" s="61" t="s">
        <v>279</v>
      </c>
      <c r="I30" s="61" t="s">
        <v>98</v>
      </c>
    </row>
    <row r="31" spans="1:9" ht="15.75">
      <c r="A31" s="62" t="s">
        <v>280</v>
      </c>
      <c r="B31" s="62" t="s">
        <v>648</v>
      </c>
      <c r="C31" s="62" t="s">
        <v>281</v>
      </c>
      <c r="D31" s="62" t="s">
        <v>282</v>
      </c>
      <c r="E31" s="62"/>
      <c r="F31" s="62" t="s">
        <v>283</v>
      </c>
      <c r="G31" s="62" t="s">
        <v>284</v>
      </c>
      <c r="H31" s="62" t="s">
        <v>666</v>
      </c>
      <c r="I31" s="62" t="s">
        <v>646</v>
      </c>
    </row>
    <row r="32" spans="1:9" ht="15.75">
      <c r="A32" s="88" t="s">
        <v>285</v>
      </c>
      <c r="B32" s="88" t="s">
        <v>286</v>
      </c>
      <c r="C32" s="88" t="s">
        <v>592</v>
      </c>
      <c r="D32" s="88" t="s">
        <v>288</v>
      </c>
      <c r="E32" s="96"/>
      <c r="F32" s="88" t="s">
        <v>289</v>
      </c>
      <c r="G32" s="88" t="s">
        <v>290</v>
      </c>
      <c r="H32" s="88" t="s">
        <v>291</v>
      </c>
      <c r="I32" s="88" t="s">
        <v>292</v>
      </c>
    </row>
    <row r="33" spans="1:9" s="64" customFormat="1" ht="12.75">
      <c r="A33" s="81" t="s">
        <v>293</v>
      </c>
      <c r="B33" s="82" t="s">
        <v>294</v>
      </c>
      <c r="C33" s="83" t="s">
        <v>593</v>
      </c>
      <c r="D33" s="83" t="s">
        <v>296</v>
      </c>
      <c r="E33" s="97"/>
      <c r="F33" s="83" t="s">
        <v>297</v>
      </c>
      <c r="G33" s="93" t="s">
        <v>298</v>
      </c>
      <c r="H33" s="81" t="s">
        <v>299</v>
      </c>
      <c r="I33" s="83" t="s">
        <v>300</v>
      </c>
    </row>
    <row r="34" spans="1:9" s="111" customFormat="1" ht="12.75">
      <c r="A34" s="109">
        <v>6128165299</v>
      </c>
      <c r="B34" s="109">
        <v>7634583414</v>
      </c>
      <c r="C34" s="109">
        <v>6127508353</v>
      </c>
      <c r="D34" s="109">
        <v>7633703434</v>
      </c>
      <c r="E34" s="110"/>
      <c r="F34" s="109">
        <v>6127109758</v>
      </c>
      <c r="G34" s="109">
        <v>6125992283</v>
      </c>
      <c r="H34" s="109">
        <v>6126189150</v>
      </c>
      <c r="I34" s="109">
        <v>6128104395</v>
      </c>
    </row>
    <row r="35" spans="1:9">
      <c r="A35" s="87" t="s">
        <v>576</v>
      </c>
      <c r="B35" s="87" t="s">
        <v>317</v>
      </c>
      <c r="C35" s="87" t="s">
        <v>303</v>
      </c>
      <c r="D35" s="87" t="s">
        <v>349</v>
      </c>
      <c r="E35" s="99"/>
      <c r="F35" s="87" t="s">
        <v>578</v>
      </c>
      <c r="G35" s="87" t="s">
        <v>321</v>
      </c>
      <c r="H35" s="87" t="s">
        <v>307</v>
      </c>
      <c r="I35" s="87" t="s">
        <v>308</v>
      </c>
    </row>
    <row r="36" spans="1:9" s="65" customFormat="1" ht="12.75">
      <c r="A36" s="84" t="s">
        <v>577</v>
      </c>
      <c r="B36" s="84" t="s">
        <v>325</v>
      </c>
      <c r="C36" s="84" t="s">
        <v>311</v>
      </c>
      <c r="D36" s="84" t="s">
        <v>355</v>
      </c>
      <c r="E36" s="98"/>
      <c r="F36" s="84" t="s">
        <v>579</v>
      </c>
      <c r="G36" s="84" t="s">
        <v>329</v>
      </c>
      <c r="H36" s="84" t="s">
        <v>314</v>
      </c>
      <c r="I36" s="84" t="s">
        <v>315</v>
      </c>
    </row>
    <row r="37" spans="1:9" s="111" customFormat="1" ht="12.75">
      <c r="A37" s="109">
        <v>3144977927</v>
      </c>
      <c r="B37" s="109">
        <v>6512073157</v>
      </c>
      <c r="C37" s="109">
        <v>6129985516</v>
      </c>
      <c r="D37" s="109">
        <v>6128393829</v>
      </c>
      <c r="E37" s="110"/>
      <c r="F37" s="109">
        <v>6122426670</v>
      </c>
      <c r="G37" s="109">
        <v>6125788004</v>
      </c>
      <c r="H37" s="109">
        <v>6129130330</v>
      </c>
      <c r="I37" s="109">
        <v>9529945920</v>
      </c>
    </row>
    <row r="38" spans="1:9">
      <c r="A38" s="87" t="s">
        <v>302</v>
      </c>
      <c r="B38" s="87" t="s">
        <v>347</v>
      </c>
      <c r="C38" s="87" t="s">
        <v>332</v>
      </c>
      <c r="D38" s="89" t="s">
        <v>580</v>
      </c>
      <c r="E38" s="100"/>
      <c r="F38" s="87" t="s">
        <v>305</v>
      </c>
      <c r="G38" s="89" t="s">
        <v>336</v>
      </c>
      <c r="H38" s="87" t="s">
        <v>452</v>
      </c>
      <c r="I38" s="87" t="s">
        <v>323</v>
      </c>
    </row>
    <row r="39" spans="1:9" s="65" customFormat="1" ht="12.75">
      <c r="A39" s="84" t="s">
        <v>310</v>
      </c>
      <c r="B39" s="84" t="s">
        <v>353</v>
      </c>
      <c r="C39" s="84" t="s">
        <v>340</v>
      </c>
      <c r="D39" s="84" t="s">
        <v>581</v>
      </c>
      <c r="E39" s="98"/>
      <c r="F39" s="84" t="s">
        <v>313</v>
      </c>
      <c r="G39" s="84" t="s">
        <v>344</v>
      </c>
      <c r="H39" s="84" t="s">
        <v>458</v>
      </c>
      <c r="I39" s="84" t="s">
        <v>331</v>
      </c>
    </row>
    <row r="40" spans="1:9" s="111" customFormat="1" ht="12.75">
      <c r="A40" s="109">
        <v>9522200650</v>
      </c>
      <c r="B40" s="109">
        <v>6128032858</v>
      </c>
      <c r="C40" s="109"/>
      <c r="D40" s="109"/>
      <c r="E40" s="110"/>
      <c r="F40" s="109">
        <v>7633702833</v>
      </c>
      <c r="G40" s="109">
        <v>6124145547</v>
      </c>
      <c r="H40" s="109">
        <v>9524262305</v>
      </c>
      <c r="I40" s="109">
        <v>6122428809</v>
      </c>
    </row>
    <row r="41" spans="1:9">
      <c r="A41" s="87" t="s">
        <v>301</v>
      </c>
      <c r="B41" s="87" t="s">
        <v>359</v>
      </c>
      <c r="C41" s="87" t="s">
        <v>287</v>
      </c>
      <c r="D41" s="87" t="s">
        <v>582</v>
      </c>
      <c r="E41" s="99"/>
      <c r="F41" s="87" t="s">
        <v>320</v>
      </c>
      <c r="G41" s="87" t="s">
        <v>351</v>
      </c>
      <c r="H41" s="87" t="s">
        <v>306</v>
      </c>
      <c r="I41" s="87" t="s">
        <v>338</v>
      </c>
    </row>
    <row r="42" spans="1:9" s="65" customFormat="1" ht="12.75">
      <c r="A42" s="84" t="s">
        <v>309</v>
      </c>
      <c r="B42" s="84" t="s">
        <v>365</v>
      </c>
      <c r="C42" s="84" t="s">
        <v>295</v>
      </c>
      <c r="D42" s="84" t="s">
        <v>583</v>
      </c>
      <c r="E42" s="98"/>
      <c r="F42" s="84" t="s">
        <v>328</v>
      </c>
      <c r="G42" s="84" t="s">
        <v>357</v>
      </c>
      <c r="H42" s="84" t="s">
        <v>641</v>
      </c>
      <c r="I42" s="84" t="s">
        <v>346</v>
      </c>
    </row>
    <row r="43" spans="1:9" s="111" customFormat="1" ht="12.75">
      <c r="A43" s="109"/>
      <c r="B43" s="109">
        <v>6122371477</v>
      </c>
      <c r="C43" s="109">
        <v>6513242939</v>
      </c>
      <c r="D43" s="109"/>
      <c r="E43" s="110"/>
      <c r="F43" s="109">
        <v>9525911129</v>
      </c>
      <c r="G43" s="109">
        <v>7633773234</v>
      </c>
      <c r="H43" s="109">
        <v>6128899129</v>
      </c>
      <c r="I43" s="109">
        <v>6123036507</v>
      </c>
    </row>
    <row r="44" spans="1:9">
      <c r="A44" s="87" t="s">
        <v>316</v>
      </c>
      <c r="B44" s="87" t="s">
        <v>609</v>
      </c>
      <c r="C44" s="87" t="s">
        <v>318</v>
      </c>
      <c r="D44" s="87" t="s">
        <v>361</v>
      </c>
      <c r="E44" s="99"/>
      <c r="F44" s="87" t="s">
        <v>335</v>
      </c>
      <c r="G44" s="89" t="s">
        <v>363</v>
      </c>
      <c r="H44" s="87" t="s">
        <v>322</v>
      </c>
      <c r="I44" s="90" t="s">
        <v>352</v>
      </c>
    </row>
    <row r="45" spans="1:9" s="65" customFormat="1" ht="12.75">
      <c r="A45" s="84" t="s">
        <v>324</v>
      </c>
      <c r="B45" s="84" t="s">
        <v>610</v>
      </c>
      <c r="C45" s="84" t="s">
        <v>326</v>
      </c>
      <c r="D45" s="84" t="s">
        <v>367</v>
      </c>
      <c r="E45" s="98"/>
      <c r="F45" s="84" t="s">
        <v>343</v>
      </c>
      <c r="G45" s="84" t="s">
        <v>369</v>
      </c>
      <c r="H45" s="84" t="s">
        <v>330</v>
      </c>
      <c r="I45" s="84" t="s">
        <v>358</v>
      </c>
    </row>
    <row r="46" spans="1:9" s="111" customFormat="1" ht="12.75">
      <c r="A46" s="109">
        <v>6127416789</v>
      </c>
      <c r="B46" s="109">
        <v>6128193028</v>
      </c>
      <c r="C46" s="109">
        <v>6128191009</v>
      </c>
      <c r="D46" s="109">
        <v>6127433809</v>
      </c>
      <c r="E46" s="110"/>
      <c r="F46" s="109">
        <v>6513343398</v>
      </c>
      <c r="G46" s="109">
        <v>7633704206</v>
      </c>
      <c r="H46" s="109">
        <v>6122809489</v>
      </c>
      <c r="I46" s="109">
        <v>6123254441</v>
      </c>
    </row>
    <row r="47" spans="1:9">
      <c r="A47" s="87" t="s">
        <v>603</v>
      </c>
      <c r="B47" s="87" t="s">
        <v>371</v>
      </c>
      <c r="C47" s="87" t="s">
        <v>333</v>
      </c>
      <c r="D47" s="87" t="s">
        <v>387</v>
      </c>
      <c r="E47" s="99"/>
      <c r="F47" s="87" t="s">
        <v>350</v>
      </c>
      <c r="G47" s="87" t="s">
        <v>635</v>
      </c>
      <c r="H47" s="89" t="s">
        <v>474</v>
      </c>
      <c r="I47" s="87" t="s">
        <v>364</v>
      </c>
    </row>
    <row r="48" spans="1:9" s="65" customFormat="1" ht="12.75">
      <c r="A48" s="84" t="s">
        <v>604</v>
      </c>
      <c r="B48" s="84" t="s">
        <v>378</v>
      </c>
      <c r="C48" s="84" t="s">
        <v>341</v>
      </c>
      <c r="D48" s="84" t="s">
        <v>391</v>
      </c>
      <c r="E48" s="98"/>
      <c r="F48" s="84" t="s">
        <v>356</v>
      </c>
      <c r="G48" s="84" t="s">
        <v>636</v>
      </c>
      <c r="H48" s="84" t="s">
        <v>481</v>
      </c>
      <c r="I48" s="84" t="s">
        <v>594</v>
      </c>
    </row>
    <row r="49" spans="1:9" s="111" customFormat="1" ht="12.75">
      <c r="A49" s="109">
        <v>6124236339</v>
      </c>
      <c r="B49" s="109">
        <v>6127997523</v>
      </c>
      <c r="C49" s="109">
        <v>6127704039</v>
      </c>
      <c r="D49" s="109">
        <v>6519649546</v>
      </c>
      <c r="E49" s="110"/>
      <c r="F49" s="109">
        <v>9522506041</v>
      </c>
      <c r="G49" s="109">
        <v>6128603429</v>
      </c>
      <c r="H49" s="109">
        <v>6122215397</v>
      </c>
      <c r="I49" s="109">
        <v>6129634973</v>
      </c>
    </row>
    <row r="50" spans="1:9">
      <c r="A50" s="87" t="s">
        <v>605</v>
      </c>
      <c r="B50" s="87" t="s">
        <v>385</v>
      </c>
      <c r="C50" s="87" t="s">
        <v>360</v>
      </c>
      <c r="D50" s="87" t="s">
        <v>394</v>
      </c>
      <c r="E50" s="99"/>
      <c r="F50" s="87" t="s">
        <v>362</v>
      </c>
      <c r="G50" s="87" t="s">
        <v>396</v>
      </c>
      <c r="H50" s="87" t="s">
        <v>337</v>
      </c>
      <c r="I50" s="87" t="s">
        <v>373</v>
      </c>
    </row>
    <row r="51" spans="1:9" s="65" customFormat="1" ht="12.75">
      <c r="A51" s="84" t="s">
        <v>606</v>
      </c>
      <c r="B51" s="84" t="s">
        <v>389</v>
      </c>
      <c r="C51" s="84" t="s">
        <v>366</v>
      </c>
      <c r="D51" s="84" t="s">
        <v>400</v>
      </c>
      <c r="E51" s="98"/>
      <c r="F51" s="84" t="s">
        <v>368</v>
      </c>
      <c r="G51" s="84" t="s">
        <v>402</v>
      </c>
      <c r="H51" s="84" t="s">
        <v>345</v>
      </c>
      <c r="I51" s="84" t="s">
        <v>380</v>
      </c>
    </row>
    <row r="52" spans="1:9" s="111" customFormat="1" ht="12.75">
      <c r="A52" s="109">
        <v>7636706833</v>
      </c>
      <c r="B52" s="109">
        <v>6129644289</v>
      </c>
      <c r="C52" s="109">
        <v>9525457124</v>
      </c>
      <c r="D52" s="109">
        <v>6127012670</v>
      </c>
      <c r="E52" s="110"/>
      <c r="F52" s="109">
        <v>6123854625</v>
      </c>
      <c r="G52" s="109">
        <v>9529237000</v>
      </c>
      <c r="H52" s="109">
        <v>6129873282</v>
      </c>
      <c r="I52" s="109">
        <v>7638982006</v>
      </c>
    </row>
    <row r="53" spans="1:9">
      <c r="A53" s="87" t="s">
        <v>607</v>
      </c>
      <c r="B53" s="87" t="s">
        <v>392</v>
      </c>
      <c r="C53" s="87" t="s">
        <v>372</v>
      </c>
      <c r="D53" s="87" t="s">
        <v>410</v>
      </c>
      <c r="E53" s="99"/>
      <c r="F53" s="87" t="s">
        <v>374</v>
      </c>
      <c r="G53" s="87" t="s">
        <v>637</v>
      </c>
      <c r="H53" s="87" t="s">
        <v>375</v>
      </c>
      <c r="I53" s="87" t="s">
        <v>508</v>
      </c>
    </row>
    <row r="54" spans="1:9" s="65" customFormat="1" ht="12.75">
      <c r="A54" s="84" t="s">
        <v>608</v>
      </c>
      <c r="B54" s="84" t="s">
        <v>398</v>
      </c>
      <c r="C54" s="84" t="s">
        <v>379</v>
      </c>
      <c r="D54" s="84" t="s">
        <v>417</v>
      </c>
      <c r="E54" s="98"/>
      <c r="F54" s="84" t="s">
        <v>381</v>
      </c>
      <c r="G54" s="84" t="s">
        <v>638</v>
      </c>
      <c r="H54" s="84" t="s">
        <v>382</v>
      </c>
      <c r="I54" s="84" t="s">
        <v>514</v>
      </c>
    </row>
    <row r="55" spans="1:9" s="111" customFormat="1" ht="12.75">
      <c r="A55" s="109"/>
      <c r="B55" s="109">
        <v>6513980794</v>
      </c>
      <c r="C55" s="109">
        <v>6127105157</v>
      </c>
      <c r="D55" s="109">
        <v>7635885364</v>
      </c>
      <c r="E55" s="110"/>
      <c r="F55" s="109">
        <v>9523033123</v>
      </c>
      <c r="G55" s="109"/>
      <c r="H55" s="109">
        <v>6122807367</v>
      </c>
      <c r="I55" s="109">
        <v>6512166941</v>
      </c>
    </row>
    <row r="56" spans="1:9">
      <c r="A56" s="87" t="s">
        <v>370</v>
      </c>
      <c r="B56" s="87" t="s">
        <v>611</v>
      </c>
      <c r="C56" s="87" t="s">
        <v>386</v>
      </c>
      <c r="D56" s="87" t="s">
        <v>407</v>
      </c>
      <c r="E56" s="99"/>
      <c r="F56" s="87" t="s">
        <v>395</v>
      </c>
      <c r="G56" s="87" t="s">
        <v>409</v>
      </c>
      <c r="H56" s="87" t="s">
        <v>376</v>
      </c>
      <c r="I56" s="87" t="s">
        <v>393</v>
      </c>
    </row>
    <row r="57" spans="1:9" s="65" customFormat="1" ht="12.75">
      <c r="A57" s="84" t="s">
        <v>377</v>
      </c>
      <c r="B57" s="84" t="s">
        <v>612</v>
      </c>
      <c r="C57" s="84" t="s">
        <v>390</v>
      </c>
      <c r="D57" s="84" t="s">
        <v>414</v>
      </c>
      <c r="E57" s="98"/>
      <c r="F57" s="84" t="s">
        <v>401</v>
      </c>
      <c r="G57" s="84" t="s">
        <v>416</v>
      </c>
      <c r="H57" s="84" t="s">
        <v>383</v>
      </c>
      <c r="I57" s="84" t="s">
        <v>399</v>
      </c>
    </row>
    <row r="58" spans="1:9" s="111" customFormat="1" ht="12.75">
      <c r="A58" s="109"/>
      <c r="B58" s="109">
        <v>7634588363</v>
      </c>
      <c r="C58" s="109">
        <v>6126198598</v>
      </c>
      <c r="D58" s="109">
        <v>6519834752</v>
      </c>
      <c r="E58" s="110"/>
      <c r="F58" s="109">
        <v>7637724754</v>
      </c>
      <c r="G58" s="109">
        <v>7635166482</v>
      </c>
      <c r="H58" s="109">
        <v>6128683676</v>
      </c>
      <c r="I58" s="109">
        <v>9524516056</v>
      </c>
    </row>
    <row r="59" spans="1:9">
      <c r="A59" s="87" t="s">
        <v>384</v>
      </c>
      <c r="B59" s="87" t="s">
        <v>405</v>
      </c>
      <c r="C59" s="87" t="s">
        <v>550</v>
      </c>
      <c r="D59" s="87" t="s">
        <v>420</v>
      </c>
      <c r="E59" s="99"/>
      <c r="F59" s="87" t="s">
        <v>408</v>
      </c>
      <c r="G59" s="87" t="s">
        <v>639</v>
      </c>
      <c r="H59" s="87" t="s">
        <v>397</v>
      </c>
      <c r="I59" s="87" t="s">
        <v>568</v>
      </c>
    </row>
    <row r="60" spans="1:9" s="65" customFormat="1" ht="12.75">
      <c r="A60" s="84" t="s">
        <v>388</v>
      </c>
      <c r="B60" s="84" t="s">
        <v>412</v>
      </c>
      <c r="C60" s="84" t="s">
        <v>557</v>
      </c>
      <c r="D60" s="84" t="s">
        <v>426</v>
      </c>
      <c r="E60" s="98"/>
      <c r="F60" s="84" t="s">
        <v>415</v>
      </c>
      <c r="G60" s="84" t="s">
        <v>640</v>
      </c>
      <c r="H60" s="84" t="s">
        <v>403</v>
      </c>
      <c r="I60" s="84" t="s">
        <v>575</v>
      </c>
    </row>
    <row r="61" spans="1:9" s="111" customFormat="1" ht="12.75">
      <c r="A61" s="109">
        <v>6122094418</v>
      </c>
      <c r="B61" s="109">
        <v>6127905733</v>
      </c>
      <c r="C61" s="109">
        <v>7635590246</v>
      </c>
      <c r="D61" s="109">
        <v>7632132638</v>
      </c>
      <c r="E61" s="110"/>
      <c r="F61" s="109">
        <v>6128751223</v>
      </c>
      <c r="G61" s="109">
        <v>4087170301</v>
      </c>
      <c r="H61" s="109">
        <v>6127903441</v>
      </c>
      <c r="I61" s="109">
        <v>2183401292</v>
      </c>
    </row>
    <row r="62" spans="1:9">
      <c r="A62" s="87" t="s">
        <v>404</v>
      </c>
      <c r="B62" s="87" t="s">
        <v>418</v>
      </c>
      <c r="C62" s="87" t="s">
        <v>419</v>
      </c>
      <c r="D62" s="87" t="s">
        <v>563</v>
      </c>
      <c r="E62" s="99"/>
      <c r="F62" s="87" t="s">
        <v>421</v>
      </c>
      <c r="G62" s="87" t="s">
        <v>422</v>
      </c>
      <c r="H62" s="87" t="s">
        <v>642</v>
      </c>
      <c r="I62" s="87" t="s">
        <v>423</v>
      </c>
    </row>
    <row r="63" spans="1:9" s="65" customFormat="1" ht="12.75">
      <c r="A63" s="84" t="s">
        <v>411</v>
      </c>
      <c r="B63" s="84" t="s">
        <v>424</v>
      </c>
      <c r="C63" s="84" t="s">
        <v>425</v>
      </c>
      <c r="D63" s="84" t="s">
        <v>571</v>
      </c>
      <c r="E63" s="98"/>
      <c r="F63" s="84" t="s">
        <v>427</v>
      </c>
      <c r="G63" s="84" t="s">
        <v>428</v>
      </c>
      <c r="H63" s="84" t="s">
        <v>643</v>
      </c>
      <c r="I63" s="84" t="s">
        <v>429</v>
      </c>
    </row>
    <row r="64" spans="1:9" s="111" customFormat="1" ht="13.5" thickBot="1">
      <c r="A64" s="112">
        <v>6122140138</v>
      </c>
      <c r="B64" s="112">
        <v>6059291513</v>
      </c>
      <c r="C64" s="112">
        <v>6128030891</v>
      </c>
      <c r="D64" s="112">
        <v>6127908012</v>
      </c>
      <c r="E64" s="113"/>
      <c r="F64" s="112">
        <v>6128689485</v>
      </c>
      <c r="G64" s="112">
        <v>6123256911</v>
      </c>
      <c r="H64" s="112">
        <v>6515034495</v>
      </c>
      <c r="I64" s="112">
        <v>7634430651</v>
      </c>
    </row>
    <row r="66" spans="1:9" ht="16.5" thickBot="1">
      <c r="A66" s="141" t="s">
        <v>19</v>
      </c>
      <c r="B66" s="142"/>
      <c r="C66" s="142"/>
      <c r="D66" s="142"/>
      <c r="E66" s="142"/>
      <c r="F66" s="142"/>
      <c r="G66" s="142"/>
      <c r="H66" s="142"/>
      <c r="I66" s="142"/>
    </row>
    <row r="67" spans="1:9" ht="15.75">
      <c r="A67" s="137" t="s">
        <v>20</v>
      </c>
      <c r="B67" s="138"/>
      <c r="C67" s="138"/>
      <c r="D67" s="139"/>
      <c r="E67" s="101"/>
      <c r="F67" s="137" t="s">
        <v>24</v>
      </c>
      <c r="G67" s="138"/>
      <c r="H67" s="138"/>
      <c r="I67" s="139"/>
    </row>
    <row r="68" spans="1:9" ht="15.75">
      <c r="A68" s="66" t="s">
        <v>97</v>
      </c>
      <c r="B68" s="66" t="s">
        <v>430</v>
      </c>
      <c r="C68" s="66" t="s">
        <v>431</v>
      </c>
      <c r="D68" s="67" t="s">
        <v>99</v>
      </c>
      <c r="E68" s="102"/>
      <c r="F68" s="61" t="s">
        <v>95</v>
      </c>
      <c r="G68" s="61" t="s">
        <v>94</v>
      </c>
      <c r="H68" s="61" t="s">
        <v>432</v>
      </c>
      <c r="I68" s="61" t="s">
        <v>433</v>
      </c>
    </row>
    <row r="69" spans="1:9" ht="15.75">
      <c r="A69" s="62" t="s">
        <v>671</v>
      </c>
      <c r="B69" s="62" t="s">
        <v>434</v>
      </c>
      <c r="C69" s="62" t="s">
        <v>435</v>
      </c>
      <c r="D69" s="68" t="s">
        <v>436</v>
      </c>
      <c r="E69" s="103"/>
      <c r="F69" s="62" t="s">
        <v>650</v>
      </c>
      <c r="G69" s="62" t="s">
        <v>437</v>
      </c>
      <c r="H69" s="62" t="s">
        <v>438</v>
      </c>
      <c r="I69" s="62" t="s">
        <v>665</v>
      </c>
    </row>
    <row r="70" spans="1:9" ht="15.75">
      <c r="A70" s="69" t="s">
        <v>439</v>
      </c>
      <c r="B70" s="69" t="s">
        <v>440</v>
      </c>
      <c r="C70" s="69" t="s">
        <v>441</v>
      </c>
      <c r="D70" s="70" t="s">
        <v>442</v>
      </c>
      <c r="E70" s="104"/>
      <c r="F70" s="63" t="s">
        <v>443</v>
      </c>
      <c r="G70" s="63" t="s">
        <v>444</v>
      </c>
      <c r="H70" s="63" t="s">
        <v>651</v>
      </c>
      <c r="I70" s="63" t="s">
        <v>455</v>
      </c>
    </row>
    <row r="71" spans="1:9" s="64" customFormat="1" ht="12.75">
      <c r="A71" s="84" t="s">
        <v>445</v>
      </c>
      <c r="B71" s="83" t="s">
        <v>446</v>
      </c>
      <c r="C71" s="82" t="s">
        <v>447</v>
      </c>
      <c r="D71" s="85" t="s">
        <v>448</v>
      </c>
      <c r="E71" s="105"/>
      <c r="F71" s="83" t="s">
        <v>449</v>
      </c>
      <c r="G71" s="83" t="s">
        <v>450</v>
      </c>
      <c r="H71" s="81" t="s">
        <v>339</v>
      </c>
      <c r="I71" s="81" t="s">
        <v>620</v>
      </c>
    </row>
    <row r="72" spans="1:9" s="111" customFormat="1" ht="12.75">
      <c r="A72" s="109">
        <v>6122109246</v>
      </c>
      <c r="B72" s="114">
        <v>9522124854</v>
      </c>
      <c r="C72" s="109">
        <v>6128104356</v>
      </c>
      <c r="D72" s="115">
        <v>6122969689</v>
      </c>
      <c r="E72" s="116"/>
      <c r="F72" s="109">
        <v>6127704645</v>
      </c>
      <c r="G72" s="109">
        <v>6126702863</v>
      </c>
      <c r="H72" s="109" t="s">
        <v>652</v>
      </c>
      <c r="I72" s="109">
        <v>9522000754</v>
      </c>
    </row>
    <row r="73" spans="1:9">
      <c r="A73" s="87" t="s">
        <v>451</v>
      </c>
      <c r="B73" s="87" t="s">
        <v>463</v>
      </c>
      <c r="C73" s="87" t="s">
        <v>464</v>
      </c>
      <c r="D73" s="91" t="s">
        <v>454</v>
      </c>
      <c r="E73" s="107"/>
      <c r="F73" s="87" t="s">
        <v>587</v>
      </c>
      <c r="G73" s="87" t="s">
        <v>304</v>
      </c>
      <c r="H73" s="87" t="s">
        <v>453</v>
      </c>
      <c r="I73" s="87" t="s">
        <v>456</v>
      </c>
    </row>
    <row r="74" spans="1:9" s="65" customFormat="1" ht="12.75">
      <c r="A74" s="84" t="s">
        <v>457</v>
      </c>
      <c r="B74" s="84" t="s">
        <v>469</v>
      </c>
      <c r="C74" s="84" t="s">
        <v>470</v>
      </c>
      <c r="D74" s="86" t="s">
        <v>460</v>
      </c>
      <c r="E74" s="106"/>
      <c r="F74" s="84" t="s">
        <v>588</v>
      </c>
      <c r="G74" s="84" t="s">
        <v>312</v>
      </c>
      <c r="H74" s="84" t="s">
        <v>459</v>
      </c>
      <c r="I74" s="84" t="s">
        <v>461</v>
      </c>
    </row>
    <row r="75" spans="1:9" s="111" customFormat="1" ht="12.75">
      <c r="A75" s="109">
        <v>6125019622</v>
      </c>
      <c r="B75" s="109">
        <v>6123095149</v>
      </c>
      <c r="C75" s="109">
        <v>7634584702</v>
      </c>
      <c r="D75" s="115">
        <v>6125988872</v>
      </c>
      <c r="E75" s="116"/>
      <c r="F75" s="109"/>
      <c r="G75" s="109">
        <v>9528366017</v>
      </c>
      <c r="H75" s="109" t="s">
        <v>653</v>
      </c>
      <c r="I75" s="109">
        <v>7154759707</v>
      </c>
    </row>
    <row r="76" spans="1:9">
      <c r="A76" s="87" t="s">
        <v>462</v>
      </c>
      <c r="B76" s="87" t="s">
        <v>475</v>
      </c>
      <c r="C76" s="87" t="s">
        <v>476</v>
      </c>
      <c r="D76" s="92" t="s">
        <v>465</v>
      </c>
      <c r="E76" s="108"/>
      <c r="F76" s="87" t="s">
        <v>504</v>
      </c>
      <c r="G76" s="89" t="s">
        <v>478</v>
      </c>
      <c r="H76" s="87" t="s">
        <v>654</v>
      </c>
      <c r="I76" s="87" t="s">
        <v>319</v>
      </c>
    </row>
    <row r="77" spans="1:9" s="65" customFormat="1" ht="12.75">
      <c r="A77" s="84" t="s">
        <v>468</v>
      </c>
      <c r="B77" s="84" t="s">
        <v>482</v>
      </c>
      <c r="C77" s="84" t="s">
        <v>483</v>
      </c>
      <c r="D77" s="86" t="s">
        <v>471</v>
      </c>
      <c r="E77" s="106"/>
      <c r="F77" s="84" t="s">
        <v>510</v>
      </c>
      <c r="G77" s="84" t="s">
        <v>485</v>
      </c>
      <c r="H77" s="84" t="s">
        <v>617</v>
      </c>
      <c r="I77" s="84" t="s">
        <v>327</v>
      </c>
    </row>
    <row r="78" spans="1:9" s="111" customFormat="1" ht="12.75">
      <c r="A78" s="109">
        <v>7634436362</v>
      </c>
      <c r="B78" s="109">
        <v>6512536395</v>
      </c>
      <c r="C78" s="109">
        <v>6514920569</v>
      </c>
      <c r="D78" s="115">
        <v>6123257473</v>
      </c>
      <c r="E78" s="116"/>
      <c r="F78" s="109">
        <v>6127993405</v>
      </c>
      <c r="G78" s="109">
        <v>6127096839</v>
      </c>
      <c r="H78" s="109" t="s">
        <v>655</v>
      </c>
      <c r="I78" s="109">
        <v>9529384050</v>
      </c>
    </row>
    <row r="79" spans="1:9">
      <c r="A79" s="87" t="s">
        <v>334</v>
      </c>
      <c r="B79" s="87" t="s">
        <v>489</v>
      </c>
      <c r="C79" s="87" t="s">
        <v>490</v>
      </c>
      <c r="D79" s="91" t="s">
        <v>491</v>
      </c>
      <c r="E79" s="107"/>
      <c r="F79" s="87" t="s">
        <v>466</v>
      </c>
      <c r="G79" s="87" t="s">
        <v>584</v>
      </c>
      <c r="H79" s="87" t="s">
        <v>479</v>
      </c>
      <c r="I79" s="87" t="s">
        <v>621</v>
      </c>
    </row>
    <row r="80" spans="1:9" s="65" customFormat="1" ht="12.75">
      <c r="A80" s="84" t="s">
        <v>342</v>
      </c>
      <c r="B80" s="84" t="s">
        <v>497</v>
      </c>
      <c r="C80" s="84" t="s">
        <v>498</v>
      </c>
      <c r="D80" s="86" t="s">
        <v>499</v>
      </c>
      <c r="E80" s="106"/>
      <c r="F80" s="84" t="s">
        <v>472</v>
      </c>
      <c r="G80" s="84" t="s">
        <v>585</v>
      </c>
      <c r="H80" s="84" t="s">
        <v>486</v>
      </c>
      <c r="I80" s="84" t="s">
        <v>622</v>
      </c>
    </row>
    <row r="81" spans="1:9" s="111" customFormat="1" ht="12.75">
      <c r="A81" s="109">
        <v>7633741816</v>
      </c>
      <c r="B81" s="109">
        <v>5706563738</v>
      </c>
      <c r="C81" s="109">
        <v>6123844243</v>
      </c>
      <c r="D81" s="115">
        <v>6123493001</v>
      </c>
      <c r="E81" s="116"/>
      <c r="F81" s="109">
        <v>6128045796</v>
      </c>
      <c r="G81" s="109"/>
      <c r="H81" s="109" t="s">
        <v>656</v>
      </c>
      <c r="I81" s="109">
        <v>9524268210</v>
      </c>
    </row>
    <row r="82" spans="1:9">
      <c r="A82" s="87" t="s">
        <v>488</v>
      </c>
      <c r="B82" s="87" t="s">
        <v>597</v>
      </c>
      <c r="C82" s="87" t="s">
        <v>506</v>
      </c>
      <c r="D82" s="91" t="s">
        <v>507</v>
      </c>
      <c r="E82" s="107"/>
      <c r="F82" s="87" t="s">
        <v>477</v>
      </c>
      <c r="G82" s="89" t="s">
        <v>480</v>
      </c>
      <c r="H82" s="90" t="s">
        <v>494</v>
      </c>
      <c r="I82" s="90" t="s">
        <v>623</v>
      </c>
    </row>
    <row r="83" spans="1:9" s="65" customFormat="1" ht="12.75">
      <c r="A83" s="84" t="s">
        <v>496</v>
      </c>
      <c r="B83" s="84" t="s">
        <v>598</v>
      </c>
      <c r="C83" s="84" t="s">
        <v>512</v>
      </c>
      <c r="D83" s="86" t="s">
        <v>513</v>
      </c>
      <c r="E83" s="106"/>
      <c r="F83" s="84" t="s">
        <v>484</v>
      </c>
      <c r="G83" s="84" t="s">
        <v>487</v>
      </c>
      <c r="H83" s="84" t="s">
        <v>502</v>
      </c>
      <c r="I83" s="84" t="s">
        <v>624</v>
      </c>
    </row>
    <row r="84" spans="1:9" s="111" customFormat="1" ht="12.75">
      <c r="A84" s="109">
        <v>7637724447</v>
      </c>
      <c r="B84" s="109">
        <v>3204933616</v>
      </c>
      <c r="C84" s="109">
        <v>6122200088</v>
      </c>
      <c r="D84" s="115">
        <v>6127105092</v>
      </c>
      <c r="E84" s="116"/>
      <c r="F84" s="109">
        <v>7632329680</v>
      </c>
      <c r="G84" s="109">
        <v>7634390838</v>
      </c>
      <c r="H84" s="109" t="s">
        <v>657</v>
      </c>
      <c r="I84" s="109">
        <v>6129913252</v>
      </c>
    </row>
    <row r="85" spans="1:9">
      <c r="A85" s="87" t="s">
        <v>467</v>
      </c>
      <c r="B85" s="87" t="s">
        <v>599</v>
      </c>
      <c r="C85" s="87" t="s">
        <v>517</v>
      </c>
      <c r="D85" s="91" t="s">
        <v>537</v>
      </c>
      <c r="E85" s="107"/>
      <c r="F85" s="87" t="s">
        <v>492</v>
      </c>
      <c r="G85" s="87" t="s">
        <v>493</v>
      </c>
      <c r="H85" s="87" t="s">
        <v>509</v>
      </c>
      <c r="I85" s="87" t="s">
        <v>625</v>
      </c>
    </row>
    <row r="86" spans="1:9" s="65" customFormat="1" ht="12.75">
      <c r="A86" s="84" t="s">
        <v>473</v>
      </c>
      <c r="B86" s="84" t="s">
        <v>600</v>
      </c>
      <c r="C86" s="84" t="s">
        <v>522</v>
      </c>
      <c r="D86" s="86" t="s">
        <v>542</v>
      </c>
      <c r="E86" s="106"/>
      <c r="F86" s="84" t="s">
        <v>500</v>
      </c>
      <c r="G86" s="84" t="s">
        <v>501</v>
      </c>
      <c r="H86" s="84" t="s">
        <v>515</v>
      </c>
      <c r="I86" s="84" t="s">
        <v>626</v>
      </c>
    </row>
    <row r="87" spans="1:9" s="111" customFormat="1" ht="12.75">
      <c r="A87" s="109">
        <v>6128771236</v>
      </c>
      <c r="B87" s="109">
        <v>7637466405</v>
      </c>
      <c r="C87" s="109">
        <v>6122760332</v>
      </c>
      <c r="D87" s="115">
        <v>6126199625</v>
      </c>
      <c r="E87" s="116"/>
      <c r="F87" s="109">
        <v>6128049387</v>
      </c>
      <c r="G87" s="109">
        <v>6514420273</v>
      </c>
      <c r="H87" s="109" t="s">
        <v>658</v>
      </c>
      <c r="I87" s="109">
        <v>6127302989</v>
      </c>
    </row>
    <row r="88" spans="1:9">
      <c r="A88" s="87" t="s">
        <v>348</v>
      </c>
      <c r="B88" s="87" t="s">
        <v>601</v>
      </c>
      <c r="C88" s="87" t="s">
        <v>525</v>
      </c>
      <c r="D88" s="91" t="s">
        <v>518</v>
      </c>
      <c r="E88" s="107"/>
      <c r="F88" s="87" t="s">
        <v>516</v>
      </c>
      <c r="G88" s="87" t="s">
        <v>520</v>
      </c>
      <c r="H88" s="87" t="s">
        <v>618</v>
      </c>
      <c r="I88" s="87" t="s">
        <v>627</v>
      </c>
    </row>
    <row r="89" spans="1:9" s="65" customFormat="1" ht="18.75" customHeight="1">
      <c r="A89" s="84" t="s">
        <v>354</v>
      </c>
      <c r="B89" s="84" t="s">
        <v>602</v>
      </c>
      <c r="C89" s="84" t="s">
        <v>531</v>
      </c>
      <c r="D89" s="86" t="s">
        <v>523</v>
      </c>
      <c r="E89" s="106"/>
      <c r="F89" s="84" t="s">
        <v>521</v>
      </c>
      <c r="G89" s="84" t="s">
        <v>586</v>
      </c>
      <c r="H89" s="84" t="s">
        <v>619</v>
      </c>
      <c r="I89" s="84" t="s">
        <v>628</v>
      </c>
    </row>
    <row r="90" spans="1:9" s="111" customFormat="1" ht="12.75">
      <c r="A90" s="109">
        <v>7632299412</v>
      </c>
      <c r="B90" s="109"/>
      <c r="C90" s="109">
        <v>6129160346</v>
      </c>
      <c r="D90" s="115">
        <v>7634640400</v>
      </c>
      <c r="E90" s="116"/>
      <c r="F90" s="109">
        <v>6123962990</v>
      </c>
      <c r="G90" s="109">
        <v>7632329247</v>
      </c>
      <c r="H90" s="109" t="s">
        <v>659</v>
      </c>
      <c r="I90" s="109"/>
    </row>
    <row r="91" spans="1:9">
      <c r="A91" s="87" t="s">
        <v>526</v>
      </c>
      <c r="B91" s="87" t="s">
        <v>505</v>
      </c>
      <c r="C91" s="87" t="s">
        <v>527</v>
      </c>
      <c r="D91" s="91" t="s">
        <v>528</v>
      </c>
      <c r="E91" s="107"/>
      <c r="F91" s="87" t="s">
        <v>529</v>
      </c>
      <c r="G91" s="87" t="s">
        <v>530</v>
      </c>
      <c r="H91" s="87" t="s">
        <v>615</v>
      </c>
      <c r="I91" s="87" t="s">
        <v>629</v>
      </c>
    </row>
    <row r="92" spans="1:9" s="65" customFormat="1" ht="12.75">
      <c r="A92" s="84" t="s">
        <v>532</v>
      </c>
      <c r="B92" s="84" t="s">
        <v>511</v>
      </c>
      <c r="C92" s="84" t="s">
        <v>533</v>
      </c>
      <c r="D92" s="86" t="s">
        <v>534</v>
      </c>
      <c r="E92" s="106"/>
      <c r="F92" s="84" t="s">
        <v>535</v>
      </c>
      <c r="G92" s="84" t="s">
        <v>536</v>
      </c>
      <c r="H92" s="84" t="s">
        <v>616</v>
      </c>
      <c r="I92" s="84" t="s">
        <v>630</v>
      </c>
    </row>
    <row r="93" spans="1:9" s="111" customFormat="1" ht="12.75">
      <c r="A93" s="109">
        <v>6122395398</v>
      </c>
      <c r="B93" s="109">
        <v>6123603231</v>
      </c>
      <c r="C93" s="109">
        <v>6123843999</v>
      </c>
      <c r="D93" s="115">
        <v>6127234103</v>
      </c>
      <c r="E93" s="116"/>
      <c r="F93" s="109">
        <v>6512693191</v>
      </c>
      <c r="G93" s="109">
        <v>6127708838</v>
      </c>
      <c r="H93" s="109" t="s">
        <v>660</v>
      </c>
      <c r="I93" s="109"/>
    </row>
    <row r="94" spans="1:9">
      <c r="A94" s="87" t="s">
        <v>495</v>
      </c>
      <c r="B94" s="87" t="s">
        <v>538</v>
      </c>
      <c r="C94" s="87" t="s">
        <v>406</v>
      </c>
      <c r="D94" s="91" t="s">
        <v>540</v>
      </c>
      <c r="E94" s="107"/>
      <c r="F94" s="87" t="s">
        <v>551</v>
      </c>
      <c r="G94" s="87" t="s">
        <v>541</v>
      </c>
      <c r="H94" s="87" t="s">
        <v>613</v>
      </c>
      <c r="I94" s="87" t="s">
        <v>631</v>
      </c>
    </row>
    <row r="95" spans="1:9" s="65" customFormat="1" ht="12.75">
      <c r="A95" s="83" t="s">
        <v>503</v>
      </c>
      <c r="B95" s="84" t="s">
        <v>543</v>
      </c>
      <c r="C95" s="84" t="s">
        <v>413</v>
      </c>
      <c r="D95" s="86" t="s">
        <v>545</v>
      </c>
      <c r="E95" s="106"/>
      <c r="F95" s="84" t="s">
        <v>558</v>
      </c>
      <c r="G95" s="84" t="s">
        <v>546</v>
      </c>
      <c r="H95" s="84" t="s">
        <v>614</v>
      </c>
      <c r="I95" s="84" t="s">
        <v>632</v>
      </c>
    </row>
    <row r="96" spans="1:9" s="111" customFormat="1" ht="12.75">
      <c r="A96" s="109">
        <v>9522154861</v>
      </c>
      <c r="B96" s="109">
        <v>6128124533</v>
      </c>
      <c r="C96" s="109">
        <v>6124190686</v>
      </c>
      <c r="D96" s="115">
        <v>6127097908</v>
      </c>
      <c r="E96" s="116"/>
      <c r="F96" s="109">
        <v>6145951397</v>
      </c>
      <c r="G96" s="109">
        <v>6127354251</v>
      </c>
      <c r="H96" s="109" t="s">
        <v>661</v>
      </c>
      <c r="I96" s="109">
        <v>7632132967</v>
      </c>
    </row>
    <row r="97" spans="1:9">
      <c r="A97" s="87" t="s">
        <v>547</v>
      </c>
      <c r="B97" s="87" t="s">
        <v>548</v>
      </c>
      <c r="C97" s="87" t="s">
        <v>539</v>
      </c>
      <c r="D97" s="91" t="s">
        <v>595</v>
      </c>
      <c r="E97" s="107"/>
      <c r="F97" s="87" t="s">
        <v>589</v>
      </c>
      <c r="G97" s="87" t="s">
        <v>552</v>
      </c>
      <c r="H97" s="87" t="s">
        <v>553</v>
      </c>
      <c r="I97" s="87" t="s">
        <v>633</v>
      </c>
    </row>
    <row r="98" spans="1:9" s="65" customFormat="1" ht="12.75">
      <c r="A98" s="84" t="s">
        <v>554</v>
      </c>
      <c r="B98" s="84" t="s">
        <v>555</v>
      </c>
      <c r="C98" s="84" t="s">
        <v>544</v>
      </c>
      <c r="D98" s="86" t="s">
        <v>596</v>
      </c>
      <c r="E98" s="106"/>
      <c r="F98" s="84" t="s">
        <v>590</v>
      </c>
      <c r="G98" s="84" t="s">
        <v>559</v>
      </c>
      <c r="H98" s="84" t="s">
        <v>560</v>
      </c>
      <c r="I98" s="84" t="s">
        <v>634</v>
      </c>
    </row>
    <row r="99" spans="1:9" s="111" customFormat="1" ht="12.75">
      <c r="A99" s="109">
        <v>7632277656</v>
      </c>
      <c r="B99" s="109">
        <v>6127160458</v>
      </c>
      <c r="C99" s="109">
        <v>6122404204</v>
      </c>
      <c r="D99" s="115"/>
      <c r="E99" s="116"/>
      <c r="F99" s="109">
        <v>2086602530</v>
      </c>
      <c r="G99" s="109">
        <v>9523934872</v>
      </c>
      <c r="H99" s="109" t="s">
        <v>662</v>
      </c>
      <c r="I99" s="109">
        <v>6127026239</v>
      </c>
    </row>
    <row r="100" spans="1:9">
      <c r="A100" s="87" t="s">
        <v>561</v>
      </c>
      <c r="B100" s="87" t="s">
        <v>562</v>
      </c>
      <c r="C100" s="87" t="s">
        <v>549</v>
      </c>
      <c r="D100" s="91" t="s">
        <v>564</v>
      </c>
      <c r="E100" s="107"/>
      <c r="F100" s="87" t="s">
        <v>565</v>
      </c>
      <c r="G100" s="87" t="s">
        <v>566</v>
      </c>
      <c r="H100" s="87" t="s">
        <v>567</v>
      </c>
      <c r="I100" s="87" t="s">
        <v>519</v>
      </c>
    </row>
    <row r="101" spans="1:9" s="65" customFormat="1" ht="12.75">
      <c r="A101" s="84" t="s">
        <v>569</v>
      </c>
      <c r="B101" s="84" t="s">
        <v>570</v>
      </c>
      <c r="C101" s="84" t="s">
        <v>556</v>
      </c>
      <c r="D101" s="86" t="s">
        <v>572</v>
      </c>
      <c r="E101" s="106"/>
      <c r="F101" s="84" t="s">
        <v>591</v>
      </c>
      <c r="G101" s="84" t="s">
        <v>573</v>
      </c>
      <c r="H101" s="84" t="s">
        <v>574</v>
      </c>
      <c r="I101" s="84" t="s">
        <v>524</v>
      </c>
    </row>
    <row r="102" spans="1:9" s="111" customFormat="1" ht="13.5" thickBot="1">
      <c r="A102" s="112">
        <v>6122191099</v>
      </c>
      <c r="B102" s="112">
        <v>6128108171</v>
      </c>
      <c r="C102" s="112">
        <v>6123846454</v>
      </c>
      <c r="D102" s="117">
        <v>6127507743</v>
      </c>
      <c r="E102" s="118"/>
      <c r="F102" s="112">
        <v>6125786521</v>
      </c>
      <c r="G102" s="112">
        <v>6123634420</v>
      </c>
      <c r="H102" s="112" t="s">
        <v>663</v>
      </c>
      <c r="I102" s="112">
        <v>6127104053</v>
      </c>
    </row>
  </sheetData>
  <mergeCells count="7">
    <mergeCell ref="A67:D67"/>
    <mergeCell ref="F67:I67"/>
    <mergeCell ref="A27:I27"/>
    <mergeCell ref="A28:I28"/>
    <mergeCell ref="A66:I66"/>
    <mergeCell ref="A29:D29"/>
    <mergeCell ref="F29:I29"/>
  </mergeCells>
  <hyperlinks>
    <hyperlink ref="I5" r:id="rId1" xr:uid="{00000000-0004-0000-0500-000000000000}"/>
    <hyperlink ref="I3" r:id="rId2" xr:uid="{00000000-0004-0000-0500-000001000000}"/>
    <hyperlink ref="I21" r:id="rId3" xr:uid="{00000000-0004-0000-0500-000002000000}"/>
    <hyperlink ref="I23" r:id="rId4" xr:uid="{00000000-0004-0000-0500-000003000000}"/>
    <hyperlink ref="I19" r:id="rId5" xr:uid="{00000000-0004-0000-0500-000004000000}"/>
    <hyperlink ref="I17" r:id="rId6" xr:uid="{00000000-0004-0000-0500-000005000000}"/>
    <hyperlink ref="I15" r:id="rId7" xr:uid="{00000000-0004-0000-0500-000006000000}"/>
    <hyperlink ref="I13" r:id="rId8" xr:uid="{00000000-0004-0000-0500-000007000000}"/>
    <hyperlink ref="I11" r:id="rId9" xr:uid="{00000000-0004-0000-0500-000008000000}"/>
    <hyperlink ref="I9" r:id="rId10" xr:uid="{00000000-0004-0000-0500-000009000000}"/>
    <hyperlink ref="I7" r:id="rId11" xr:uid="{00000000-0004-0000-0500-00000A000000}"/>
    <hyperlink ref="H9" r:id="rId12" xr:uid="{00000000-0004-0000-0500-00000B000000}"/>
    <hyperlink ref="H3" r:id="rId13" xr:uid="{00000000-0004-0000-0500-00000C000000}"/>
    <hyperlink ref="H5" r:id="rId14" xr:uid="{00000000-0004-0000-0500-00000D000000}"/>
    <hyperlink ref="H7" r:id="rId15" xr:uid="{00000000-0004-0000-0500-00000E000000}"/>
    <hyperlink ref="H13" r:id="rId16" xr:uid="{00000000-0004-0000-0500-00000F000000}"/>
    <hyperlink ref="H11" r:id="rId17" xr:uid="{00000000-0004-0000-0500-000010000000}"/>
    <hyperlink ref="H15" r:id="rId18" xr:uid="{00000000-0004-0000-0500-000011000000}"/>
    <hyperlink ref="H17" r:id="rId19" xr:uid="{00000000-0004-0000-0500-000012000000}"/>
    <hyperlink ref="H19" r:id="rId20" xr:uid="{00000000-0004-0000-0500-000013000000}"/>
    <hyperlink ref="H21" r:id="rId21" xr:uid="{00000000-0004-0000-0500-000014000000}"/>
    <hyperlink ref="H23" r:id="rId22" xr:uid="{00000000-0004-0000-0500-000015000000}"/>
    <hyperlink ref="G19" r:id="rId23" xr:uid="{00000000-0004-0000-0500-000016000000}"/>
    <hyperlink ref="G23" r:id="rId24" xr:uid="{00000000-0004-0000-0500-000017000000}"/>
    <hyperlink ref="G21" r:id="rId25" xr:uid="{00000000-0004-0000-0500-000018000000}"/>
    <hyperlink ref="G17" r:id="rId26" xr:uid="{00000000-0004-0000-0500-000019000000}"/>
    <hyperlink ref="G15" r:id="rId27" xr:uid="{00000000-0004-0000-0500-00001A000000}"/>
    <hyperlink ref="G13" r:id="rId28" xr:uid="{00000000-0004-0000-0500-00001B000000}"/>
    <hyperlink ref="G11" r:id="rId29" xr:uid="{00000000-0004-0000-0500-00001C000000}"/>
    <hyperlink ref="G9" r:id="rId30" xr:uid="{00000000-0004-0000-0500-00001D000000}"/>
    <hyperlink ref="G7" r:id="rId31" xr:uid="{00000000-0004-0000-0500-00001E000000}"/>
    <hyperlink ref="G5" r:id="rId32" xr:uid="{00000000-0004-0000-0500-00001F000000}"/>
    <hyperlink ref="G3" r:id="rId33" xr:uid="{00000000-0004-0000-0500-000020000000}"/>
    <hyperlink ref="F3" r:id="rId34" xr:uid="{00000000-0004-0000-0500-000021000000}"/>
    <hyperlink ref="F5" r:id="rId35" xr:uid="{00000000-0004-0000-0500-000022000000}"/>
    <hyperlink ref="F7" r:id="rId36" xr:uid="{00000000-0004-0000-0500-000023000000}"/>
    <hyperlink ref="F9" r:id="rId37" xr:uid="{00000000-0004-0000-0500-000024000000}"/>
    <hyperlink ref="F11" r:id="rId38" xr:uid="{00000000-0004-0000-0500-000025000000}"/>
    <hyperlink ref="F15" r:id="rId39" xr:uid="{00000000-0004-0000-0500-000026000000}"/>
    <hyperlink ref="F19" r:id="rId40" xr:uid="{00000000-0004-0000-0500-000027000000}"/>
    <hyperlink ref="F23" r:id="rId41" xr:uid="{00000000-0004-0000-0500-000028000000}"/>
    <hyperlink ref="F21" r:id="rId42" xr:uid="{00000000-0004-0000-0500-000029000000}"/>
    <hyperlink ref="D3" r:id="rId43" xr:uid="{00000000-0004-0000-0500-00002A000000}"/>
    <hyperlink ref="D5" r:id="rId44" xr:uid="{00000000-0004-0000-0500-00002B000000}"/>
    <hyperlink ref="D7" r:id="rId45" xr:uid="{00000000-0004-0000-0500-00002C000000}"/>
    <hyperlink ref="D9" r:id="rId46" xr:uid="{00000000-0004-0000-0500-00002D000000}"/>
    <hyperlink ref="D11" r:id="rId47" xr:uid="{00000000-0004-0000-0500-00002E000000}"/>
    <hyperlink ref="D13" r:id="rId48" xr:uid="{00000000-0004-0000-0500-00002F000000}"/>
    <hyperlink ref="D15" r:id="rId49" xr:uid="{00000000-0004-0000-0500-000030000000}"/>
    <hyperlink ref="D17" r:id="rId50" xr:uid="{00000000-0004-0000-0500-000031000000}"/>
    <hyperlink ref="D19" r:id="rId51" xr:uid="{00000000-0004-0000-0500-000032000000}"/>
    <hyperlink ref="D23" r:id="rId52" xr:uid="{00000000-0004-0000-0500-000033000000}"/>
    <hyperlink ref="D21" r:id="rId53" xr:uid="{00000000-0004-0000-0500-000034000000}"/>
    <hyperlink ref="C3" r:id="rId54" xr:uid="{00000000-0004-0000-0500-000035000000}"/>
    <hyperlink ref="C5" r:id="rId55" xr:uid="{00000000-0004-0000-0500-000036000000}"/>
    <hyperlink ref="C7" r:id="rId56" xr:uid="{00000000-0004-0000-0500-000037000000}"/>
    <hyperlink ref="C9" r:id="rId57" xr:uid="{00000000-0004-0000-0500-000038000000}"/>
    <hyperlink ref="C11" r:id="rId58" xr:uid="{00000000-0004-0000-0500-000039000000}"/>
    <hyperlink ref="C13" r:id="rId59" xr:uid="{00000000-0004-0000-0500-00003A000000}"/>
    <hyperlink ref="C15" r:id="rId60" xr:uid="{00000000-0004-0000-0500-00003B000000}"/>
    <hyperlink ref="C17" r:id="rId61" xr:uid="{00000000-0004-0000-0500-00003C000000}"/>
    <hyperlink ref="C19" r:id="rId62" xr:uid="{00000000-0004-0000-0500-00003D000000}"/>
    <hyperlink ref="C23" r:id="rId63" xr:uid="{00000000-0004-0000-0500-00003E000000}"/>
    <hyperlink ref="C21" r:id="rId64" xr:uid="{00000000-0004-0000-0500-00003F000000}"/>
    <hyperlink ref="B11" r:id="rId65" xr:uid="{00000000-0004-0000-0500-000040000000}"/>
    <hyperlink ref="B5" r:id="rId66" xr:uid="{00000000-0004-0000-0500-000041000000}"/>
    <hyperlink ref="B7" r:id="rId67" xr:uid="{00000000-0004-0000-0500-000042000000}"/>
    <hyperlink ref="B9" r:id="rId68" xr:uid="{00000000-0004-0000-0500-000043000000}"/>
    <hyperlink ref="B3" r:id="rId69" xr:uid="{00000000-0004-0000-0500-000044000000}"/>
    <hyperlink ref="B13" r:id="rId70" xr:uid="{00000000-0004-0000-0500-000045000000}"/>
    <hyperlink ref="B15" r:id="rId71" xr:uid="{00000000-0004-0000-0500-000046000000}"/>
    <hyperlink ref="B23" r:id="rId72" xr:uid="{00000000-0004-0000-0500-000047000000}"/>
    <hyperlink ref="B17" r:id="rId73" xr:uid="{00000000-0004-0000-0500-000048000000}"/>
    <hyperlink ref="B19" r:id="rId74" xr:uid="{00000000-0004-0000-0500-000049000000}"/>
    <hyperlink ref="B21" r:id="rId75" xr:uid="{00000000-0004-0000-0500-00004A000000}"/>
    <hyperlink ref="A17" r:id="rId76" xr:uid="{00000000-0004-0000-0500-00004B000000}"/>
    <hyperlink ref="A21" r:id="rId77" xr:uid="{00000000-0004-0000-0500-00004C000000}"/>
    <hyperlink ref="A11" r:id="rId78" xr:uid="{00000000-0004-0000-0500-00004D000000}"/>
    <hyperlink ref="A15" r:id="rId79" xr:uid="{00000000-0004-0000-0500-00004E000000}"/>
    <hyperlink ref="A19" r:id="rId80" xr:uid="{00000000-0004-0000-0500-00004F000000}"/>
    <hyperlink ref="A13" r:id="rId81" xr:uid="{00000000-0004-0000-0500-000050000000}"/>
    <hyperlink ref="A9" r:id="rId82" xr:uid="{00000000-0004-0000-0500-000051000000}"/>
    <hyperlink ref="A7" r:id="rId83" xr:uid="{00000000-0004-0000-0500-000052000000}"/>
    <hyperlink ref="A3" r:id="rId84" xr:uid="{00000000-0004-0000-0500-000053000000}"/>
    <hyperlink ref="A5" r:id="rId85" xr:uid="{00000000-0004-0000-0500-000054000000}"/>
    <hyperlink ref="A23" r:id="rId86" xr:uid="{00000000-0004-0000-0500-000055000000}"/>
    <hyperlink ref="D71" r:id="rId87" xr:uid="{00000000-0004-0000-0500-000056000000}"/>
    <hyperlink ref="F71" r:id="rId88" xr:uid="{00000000-0004-0000-0500-000057000000}"/>
    <hyperlink ref="B71" r:id="rId89" xr:uid="{00000000-0004-0000-0500-000058000000}"/>
    <hyperlink ref="G71" r:id="rId90" xr:uid="{00000000-0004-0000-0500-000059000000}"/>
    <hyperlink ref="C71" r:id="rId91" xr:uid="{00000000-0004-0000-0500-00005A000000}"/>
    <hyperlink ref="B33" r:id="rId92" xr:uid="{00000000-0004-0000-0500-00005B000000}"/>
    <hyperlink ref="H33" r:id="rId93" xr:uid="{00000000-0004-0000-0500-00005C000000}"/>
    <hyperlink ref="F33" r:id="rId94" xr:uid="{00000000-0004-0000-0500-00005D000000}"/>
    <hyperlink ref="A33" r:id="rId95" xr:uid="{00000000-0004-0000-0500-00005E000000}"/>
    <hyperlink ref="I33" r:id="rId96" xr:uid="{00000000-0004-0000-0500-00005F000000}"/>
    <hyperlink ref="D33" r:id="rId97" display="cemedina@comcast.net               " xr:uid="{00000000-0004-0000-0500-000060000000}"/>
    <hyperlink ref="H71" r:id="rId98" display="mailto:roger.hamm@comcast.net" xr:uid="{00000000-0004-0000-0500-000061000000}"/>
    <hyperlink ref="H74" r:id="rId99" display="mailto:danderson@lindelectronics.com" xr:uid="{00000000-0004-0000-0500-000062000000}"/>
    <hyperlink ref="H77" r:id="rId100" display="mailto:bkadue@sil-pro.com" xr:uid="{00000000-0004-0000-0500-000063000000}"/>
    <hyperlink ref="H80" r:id="rId101" display="mailto:kjorsvik@yahoo.com" xr:uid="{00000000-0004-0000-0500-000064000000}"/>
    <hyperlink ref="H83" r:id="rId102" display="mailto:todd@toddknutson.com" xr:uid="{00000000-0004-0000-0500-000065000000}"/>
    <hyperlink ref="H86" r:id="rId103" display="mailto:dylan.niska@traditionllc.com" xr:uid="{00000000-0004-0000-0500-000066000000}"/>
    <hyperlink ref="H89" r:id="rId104" display="mailto:dave.schoeller@gmail.com" xr:uid="{00000000-0004-0000-0500-000067000000}"/>
    <hyperlink ref="H92" r:id="rId105" display="mailto:david.v.hillesheim@xcelenergy.com" xr:uid="{00000000-0004-0000-0500-000068000000}"/>
    <hyperlink ref="H95" r:id="rId106" display="mailto:tbischel42@gmail.com" xr:uid="{00000000-0004-0000-0500-000069000000}"/>
    <hyperlink ref="H98" r:id="rId107" display="mailto:gerryt007@aol.com" xr:uid="{00000000-0004-0000-0500-00006A000000}"/>
    <hyperlink ref="H101" r:id="rId108" display="mailto:bzurn@cardinalcorp.com" xr:uid="{00000000-0004-0000-0500-00006B000000}"/>
  </hyperlinks>
  <printOptions horizontalCentered="1" verticalCentered="1"/>
  <pageMargins left="0.25" right="0.25" top="0.75" bottom="0.75" header="0.3" footer="0.3"/>
  <pageSetup scale="49" orientation="landscape" r:id="rId10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Overall Standings</vt:lpstr>
      <vt:lpstr>Weekly Pts Breakdown</vt:lpstr>
      <vt:lpstr>Weekly Results</vt:lpstr>
      <vt:lpstr>Weekly Winners</vt:lpstr>
      <vt:lpstr>Ind Pts</vt:lpstr>
      <vt:lpstr>Roster 2018</vt:lpstr>
      <vt:lpstr>'Roster 2018'!Print_Area</vt:lpstr>
      <vt:lpstr>PTS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</dc:creator>
  <cp:keywords/>
  <dc:description/>
  <cp:lastModifiedBy>Brad Jordan</cp:lastModifiedBy>
  <cp:revision/>
  <cp:lastPrinted>2018-03-07T20:53:16Z</cp:lastPrinted>
  <dcterms:created xsi:type="dcterms:W3CDTF">2017-03-24T13:11:21Z</dcterms:created>
  <dcterms:modified xsi:type="dcterms:W3CDTF">2018-07-06T15:28:53Z</dcterms:modified>
  <cp:category/>
  <cp:contentStatus/>
</cp:coreProperties>
</file>