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805"/>
  <workbookPr showInkAnnotation="0" autoCompressPictures="0"/>
  <xr:revisionPtr revIDLastSave="0" documentId="8_{45EF86EC-A913-4195-9665-F67764952407}" xr6:coauthVersionLast="43" xr6:coauthVersionMax="43" xr10:uidLastSave="{00000000-0000-0000-0000-000000000000}"/>
  <bookViews>
    <workbookView xWindow="0" yWindow="40" windowWidth="15960" windowHeight="18080" firstSheet="1" activeTab="4" xr2:uid="{00000000-000D-0000-FFFF-FFFF00000000}"/>
  </bookViews>
  <sheets>
    <sheet name="Overall Standings" sheetId="1" r:id="rId1"/>
    <sheet name="Weekly Pts Breakdown" sheetId="2" r:id="rId2"/>
    <sheet name="Weekly Results" sheetId="3" r:id="rId3"/>
    <sheet name="Weekly Winners" sheetId="4" r:id="rId4"/>
    <sheet name="Ind Pts" sheetId="5" r:id="rId5"/>
    <sheet name="Ind Score" sheetId="6" r:id="rId6"/>
    <sheet name="Roster 2019" sheetId="7" r:id="rId7"/>
  </sheet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29" i="6" l="1"/>
  <c r="X129" i="6"/>
  <c r="W128" i="6"/>
  <c r="X128" i="6"/>
  <c r="W127" i="6"/>
  <c r="X127" i="6"/>
  <c r="W126" i="6"/>
  <c r="X126" i="6"/>
  <c r="W125" i="6"/>
  <c r="X125" i="6"/>
  <c r="W124" i="6"/>
  <c r="X124" i="6"/>
  <c r="W123" i="6"/>
  <c r="X123" i="6"/>
  <c r="W122" i="6"/>
  <c r="X122" i="6"/>
  <c r="W121" i="6"/>
  <c r="X121" i="6"/>
  <c r="W120" i="6"/>
  <c r="X120" i="6"/>
  <c r="W119" i="6"/>
  <c r="X119" i="6"/>
  <c r="W118" i="6"/>
  <c r="X118" i="6"/>
  <c r="W117" i="6"/>
  <c r="X117" i="6"/>
  <c r="W116" i="6"/>
  <c r="X116" i="6"/>
  <c r="W115" i="6"/>
  <c r="X115" i="6"/>
  <c r="W114" i="6"/>
  <c r="X114" i="6"/>
  <c r="W113" i="6"/>
  <c r="X113" i="6"/>
  <c r="W112" i="6"/>
  <c r="X112" i="6"/>
  <c r="W111" i="6"/>
  <c r="X111" i="6"/>
  <c r="W110" i="6"/>
  <c r="X110" i="6"/>
  <c r="W109" i="6"/>
  <c r="X109" i="6"/>
  <c r="W108" i="6"/>
  <c r="X108" i="6"/>
  <c r="W107" i="6"/>
  <c r="X107" i="6"/>
  <c r="W106" i="6"/>
  <c r="X106" i="6"/>
  <c r="W105" i="6"/>
  <c r="X105" i="6"/>
  <c r="W104" i="6"/>
  <c r="X104" i="6"/>
  <c r="W103" i="6"/>
  <c r="X103" i="6"/>
  <c r="W102" i="6"/>
  <c r="X102" i="6"/>
  <c r="W101" i="6"/>
  <c r="X101" i="6"/>
  <c r="W100" i="6"/>
  <c r="X100" i="6"/>
  <c r="W99" i="6"/>
  <c r="X99" i="6"/>
  <c r="W98" i="6"/>
  <c r="X98" i="6"/>
  <c r="W97" i="6"/>
  <c r="X97" i="6"/>
  <c r="W96" i="6"/>
  <c r="X96" i="6"/>
  <c r="W95" i="6"/>
  <c r="X95" i="6"/>
  <c r="W94" i="6"/>
  <c r="X94" i="6"/>
  <c r="W93" i="6"/>
  <c r="X93" i="6"/>
  <c r="W92" i="6"/>
  <c r="X92" i="6"/>
  <c r="W91" i="6"/>
  <c r="X91" i="6"/>
  <c r="W90" i="6"/>
  <c r="X90" i="6"/>
  <c r="W89" i="6"/>
  <c r="X89" i="6"/>
  <c r="W88" i="6"/>
  <c r="X88" i="6"/>
  <c r="W87" i="6"/>
  <c r="X87" i="6"/>
  <c r="W86" i="6"/>
  <c r="X86" i="6"/>
  <c r="W85" i="6"/>
  <c r="X85" i="6"/>
  <c r="W84" i="6"/>
  <c r="X84" i="6"/>
  <c r="W83" i="6"/>
  <c r="X83" i="6"/>
  <c r="W82" i="6"/>
  <c r="X82" i="6"/>
  <c r="W81" i="6"/>
  <c r="X81" i="6"/>
  <c r="W80" i="6"/>
  <c r="X80" i="6"/>
  <c r="W79" i="6"/>
  <c r="X79" i="6"/>
  <c r="W78" i="6"/>
  <c r="X78" i="6"/>
  <c r="W77" i="6"/>
  <c r="X77" i="6"/>
  <c r="W76" i="6"/>
  <c r="X76" i="6"/>
  <c r="W75" i="6"/>
  <c r="X75" i="6"/>
  <c r="W74" i="6"/>
  <c r="X74" i="6"/>
  <c r="W73" i="6"/>
  <c r="X73" i="6"/>
  <c r="W72" i="6"/>
  <c r="X72" i="6"/>
  <c r="W71" i="6"/>
  <c r="X71" i="6"/>
  <c r="W70" i="6"/>
  <c r="X70" i="6"/>
  <c r="W69" i="6"/>
  <c r="X69" i="6"/>
  <c r="W68" i="6"/>
  <c r="X68" i="6"/>
  <c r="W67" i="6"/>
  <c r="X67" i="6"/>
  <c r="W66" i="6"/>
  <c r="X66" i="6"/>
  <c r="W65" i="6"/>
  <c r="X65" i="6"/>
  <c r="W64" i="6"/>
  <c r="X64" i="6"/>
  <c r="W63" i="6"/>
  <c r="X63" i="6"/>
  <c r="W62" i="6"/>
  <c r="X62" i="6"/>
  <c r="W61" i="6"/>
  <c r="X61" i="6"/>
  <c r="W60" i="6"/>
  <c r="X60" i="6"/>
  <c r="W59" i="6"/>
  <c r="X59" i="6"/>
  <c r="W58" i="6"/>
  <c r="X58" i="6"/>
  <c r="W57" i="6"/>
  <c r="X57" i="6"/>
  <c r="W56" i="6"/>
  <c r="X56" i="6"/>
  <c r="W55" i="6"/>
  <c r="X55" i="6"/>
  <c r="W54" i="6"/>
  <c r="X54" i="6"/>
  <c r="W53" i="6"/>
  <c r="X53" i="6"/>
  <c r="W52" i="6"/>
  <c r="X52" i="6"/>
  <c r="W51" i="6"/>
  <c r="X51" i="6"/>
  <c r="W50" i="6"/>
  <c r="X50" i="6"/>
  <c r="W49" i="6"/>
  <c r="X49" i="6"/>
  <c r="W48" i="6"/>
  <c r="X48" i="6"/>
  <c r="W47" i="6"/>
  <c r="X47" i="6"/>
  <c r="W46" i="6"/>
  <c r="X46" i="6"/>
  <c r="W45" i="6"/>
  <c r="X45" i="6"/>
  <c r="W44" i="6"/>
  <c r="X44" i="6"/>
  <c r="W43" i="6"/>
  <c r="X43" i="6"/>
  <c r="W42" i="6"/>
  <c r="X42" i="6"/>
  <c r="W41" i="6"/>
  <c r="X41" i="6"/>
  <c r="W40" i="6"/>
  <c r="X40" i="6"/>
  <c r="W39" i="6"/>
  <c r="X39" i="6"/>
  <c r="W38" i="6"/>
  <c r="X38" i="6"/>
  <c r="W37" i="6"/>
  <c r="X37" i="6"/>
  <c r="W36" i="6"/>
  <c r="X36" i="6"/>
  <c r="W35" i="6"/>
  <c r="X35" i="6"/>
  <c r="W34" i="6"/>
  <c r="X34" i="6"/>
  <c r="W33" i="6"/>
  <c r="X33" i="6"/>
  <c r="W32" i="6"/>
  <c r="X32" i="6"/>
  <c r="W31" i="6"/>
  <c r="X31" i="6"/>
  <c r="W30" i="6"/>
  <c r="X30" i="6"/>
  <c r="W29" i="6"/>
  <c r="X29" i="6"/>
  <c r="W28" i="6"/>
  <c r="X28" i="6"/>
  <c r="W27" i="6"/>
  <c r="X27" i="6"/>
  <c r="W26" i="6"/>
  <c r="X26" i="6"/>
  <c r="W25" i="6"/>
  <c r="X25" i="6"/>
  <c r="W24" i="6"/>
  <c r="X24" i="6"/>
  <c r="W23" i="6"/>
  <c r="X23" i="6"/>
  <c r="W22" i="6"/>
  <c r="X22" i="6"/>
  <c r="W21" i="6"/>
  <c r="X21" i="6"/>
  <c r="W20" i="6"/>
  <c r="X20" i="6"/>
  <c r="W19" i="6"/>
  <c r="X19" i="6"/>
  <c r="W18" i="6"/>
  <c r="X18" i="6"/>
  <c r="W17" i="6"/>
  <c r="X17" i="6"/>
  <c r="W16" i="6"/>
  <c r="X16" i="6"/>
  <c r="W15" i="6"/>
  <c r="X15" i="6"/>
  <c r="W14" i="6"/>
  <c r="X14" i="6"/>
  <c r="W13" i="6"/>
  <c r="X13" i="6"/>
  <c r="W12" i="6"/>
  <c r="X12" i="6"/>
  <c r="W11" i="6"/>
  <c r="X11" i="6"/>
  <c r="W10" i="6"/>
  <c r="X10" i="6"/>
  <c r="W9" i="6"/>
  <c r="X9" i="6"/>
  <c r="W8" i="6"/>
  <c r="X8" i="6"/>
  <c r="W7" i="6"/>
  <c r="X7" i="6"/>
  <c r="W6" i="6"/>
  <c r="X6" i="6"/>
  <c r="W5" i="6"/>
  <c r="X5" i="6"/>
  <c r="W4" i="6"/>
  <c r="X4" i="6"/>
  <c r="W3" i="6"/>
  <c r="X3" i="6"/>
  <c r="W2" i="6"/>
  <c r="X2" i="6"/>
  <c r="R179" i="5"/>
  <c r="V178" i="5"/>
  <c r="X178" i="5"/>
  <c r="W178" i="5"/>
  <c r="Y178" i="5"/>
  <c r="U178" i="5"/>
  <c r="S178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T178" i="5"/>
  <c r="V177" i="5"/>
  <c r="X177" i="5"/>
  <c r="W177" i="5"/>
  <c r="Y177" i="5"/>
  <c r="U177" i="5"/>
  <c r="T177" i="5"/>
  <c r="V176" i="5"/>
  <c r="X176" i="5"/>
  <c r="W176" i="5"/>
  <c r="Y176" i="5"/>
  <c r="U176" i="5"/>
  <c r="T176" i="5"/>
  <c r="V175" i="5"/>
  <c r="X175" i="5"/>
  <c r="W175" i="5"/>
  <c r="Y175" i="5"/>
  <c r="U175" i="5"/>
  <c r="T175" i="5"/>
  <c r="V174" i="5"/>
  <c r="X174" i="5"/>
  <c r="W174" i="5"/>
  <c r="Y174" i="5"/>
  <c r="U174" i="5"/>
  <c r="T174" i="5"/>
  <c r="V173" i="5"/>
  <c r="X173" i="5"/>
  <c r="W173" i="5"/>
  <c r="Y173" i="5"/>
  <c r="U173" i="5"/>
  <c r="T173" i="5"/>
  <c r="V172" i="5"/>
  <c r="X172" i="5"/>
  <c r="W172" i="5"/>
  <c r="Y172" i="5"/>
  <c r="U172" i="5"/>
  <c r="T172" i="5"/>
  <c r="V171" i="5"/>
  <c r="X171" i="5"/>
  <c r="W171" i="5"/>
  <c r="Y171" i="5"/>
  <c r="U171" i="5"/>
  <c r="T171" i="5"/>
  <c r="V170" i="5"/>
  <c r="X170" i="5"/>
  <c r="W170" i="5"/>
  <c r="Y170" i="5"/>
  <c r="U170" i="5"/>
  <c r="T170" i="5"/>
  <c r="V169" i="5"/>
  <c r="X169" i="5"/>
  <c r="W169" i="5"/>
  <c r="Y169" i="5"/>
  <c r="U169" i="5"/>
  <c r="T169" i="5"/>
  <c r="V168" i="5"/>
  <c r="X168" i="5"/>
  <c r="W168" i="5"/>
  <c r="Y168" i="5"/>
  <c r="U168" i="5"/>
  <c r="T168" i="5"/>
  <c r="V167" i="5"/>
  <c r="X167" i="5"/>
  <c r="W167" i="5"/>
  <c r="Y167" i="5"/>
  <c r="U167" i="5"/>
  <c r="T167" i="5"/>
  <c r="V166" i="5"/>
  <c r="X166" i="5"/>
  <c r="W166" i="5"/>
  <c r="Y166" i="5"/>
  <c r="U166" i="5"/>
  <c r="T166" i="5"/>
  <c r="V165" i="5"/>
  <c r="X165" i="5"/>
  <c r="W165" i="5"/>
  <c r="Y165" i="5"/>
  <c r="U165" i="5"/>
  <c r="T165" i="5"/>
  <c r="V164" i="5"/>
  <c r="X164" i="5"/>
  <c r="W164" i="5"/>
  <c r="Y164" i="5"/>
  <c r="U164" i="5"/>
  <c r="T164" i="5"/>
  <c r="V163" i="5"/>
  <c r="X163" i="5"/>
  <c r="W163" i="5"/>
  <c r="Y163" i="5"/>
  <c r="U163" i="5"/>
  <c r="T163" i="5"/>
  <c r="V162" i="5"/>
  <c r="X162" i="5"/>
  <c r="W162" i="5"/>
  <c r="Y162" i="5"/>
  <c r="U162" i="5"/>
  <c r="T162" i="5"/>
  <c r="V161" i="5"/>
  <c r="X161" i="5"/>
  <c r="W161" i="5"/>
  <c r="Y161" i="5"/>
  <c r="U161" i="5"/>
  <c r="T161" i="5"/>
  <c r="V160" i="5"/>
  <c r="X160" i="5"/>
  <c r="W160" i="5"/>
  <c r="Y160" i="5"/>
  <c r="U160" i="5"/>
  <c r="T160" i="5"/>
  <c r="V159" i="5"/>
  <c r="X159" i="5"/>
  <c r="W159" i="5"/>
  <c r="Y159" i="5"/>
  <c r="U159" i="5"/>
  <c r="T159" i="5"/>
  <c r="V158" i="5"/>
  <c r="X158" i="5"/>
  <c r="W158" i="5"/>
  <c r="Y158" i="5"/>
  <c r="U158" i="5"/>
  <c r="T158" i="5"/>
  <c r="V157" i="5"/>
  <c r="X157" i="5"/>
  <c r="W157" i="5"/>
  <c r="Y157" i="5"/>
  <c r="U157" i="5"/>
  <c r="T157" i="5"/>
  <c r="V156" i="5"/>
  <c r="X156" i="5"/>
  <c r="W156" i="5"/>
  <c r="Y156" i="5"/>
  <c r="U156" i="5"/>
  <c r="T156" i="5"/>
  <c r="V155" i="5"/>
  <c r="X155" i="5"/>
  <c r="W155" i="5"/>
  <c r="Y155" i="5"/>
  <c r="U155" i="5"/>
  <c r="T155" i="5"/>
  <c r="V154" i="5"/>
  <c r="X154" i="5"/>
  <c r="W154" i="5"/>
  <c r="Y154" i="5"/>
  <c r="U154" i="5"/>
  <c r="T154" i="5"/>
  <c r="V153" i="5"/>
  <c r="X153" i="5"/>
  <c r="W153" i="5"/>
  <c r="Y153" i="5"/>
  <c r="U153" i="5"/>
  <c r="T153" i="5"/>
  <c r="V152" i="5"/>
  <c r="X152" i="5"/>
  <c r="W152" i="5"/>
  <c r="Y152" i="5"/>
  <c r="U152" i="5"/>
  <c r="T152" i="5"/>
  <c r="V151" i="5"/>
  <c r="X151" i="5"/>
  <c r="W151" i="5"/>
  <c r="Y151" i="5"/>
  <c r="U151" i="5"/>
  <c r="T151" i="5"/>
  <c r="V150" i="5"/>
  <c r="X150" i="5"/>
  <c r="W150" i="5"/>
  <c r="Y150" i="5"/>
  <c r="U150" i="5"/>
  <c r="T150" i="5"/>
  <c r="V149" i="5"/>
  <c r="X149" i="5"/>
  <c r="W149" i="5"/>
  <c r="Y149" i="5"/>
  <c r="U149" i="5"/>
  <c r="T149" i="5"/>
  <c r="V148" i="5"/>
  <c r="X148" i="5"/>
  <c r="W148" i="5"/>
  <c r="Y148" i="5"/>
  <c r="U148" i="5"/>
  <c r="T148" i="5"/>
  <c r="V147" i="5"/>
  <c r="X147" i="5"/>
  <c r="W147" i="5"/>
  <c r="Y147" i="5"/>
  <c r="U147" i="5"/>
  <c r="T147" i="5"/>
  <c r="V146" i="5"/>
  <c r="X146" i="5"/>
  <c r="W146" i="5"/>
  <c r="Y146" i="5"/>
  <c r="U146" i="5"/>
  <c r="T146" i="5"/>
  <c r="V145" i="5"/>
  <c r="X145" i="5"/>
  <c r="W145" i="5"/>
  <c r="Y145" i="5"/>
  <c r="U145" i="5"/>
  <c r="T145" i="5"/>
  <c r="V144" i="5"/>
  <c r="X144" i="5"/>
  <c r="W144" i="5"/>
  <c r="Y144" i="5"/>
  <c r="U144" i="5"/>
  <c r="T144" i="5"/>
  <c r="V143" i="5"/>
  <c r="X143" i="5"/>
  <c r="W143" i="5"/>
  <c r="Y143" i="5"/>
  <c r="U143" i="5"/>
  <c r="T143" i="5"/>
  <c r="V142" i="5"/>
  <c r="X142" i="5"/>
  <c r="W142" i="5"/>
  <c r="Y142" i="5"/>
  <c r="U142" i="5"/>
  <c r="T142" i="5"/>
  <c r="V141" i="5"/>
  <c r="X141" i="5"/>
  <c r="W141" i="5"/>
  <c r="Y141" i="5"/>
  <c r="U141" i="5"/>
  <c r="T141" i="5"/>
  <c r="V140" i="5"/>
  <c r="X140" i="5"/>
  <c r="W140" i="5"/>
  <c r="Y140" i="5"/>
  <c r="U140" i="5"/>
  <c r="T140" i="5"/>
  <c r="V139" i="5"/>
  <c r="X139" i="5"/>
  <c r="W139" i="5"/>
  <c r="Y139" i="5"/>
  <c r="U139" i="5"/>
  <c r="T139" i="5"/>
  <c r="V138" i="5"/>
  <c r="X138" i="5"/>
  <c r="W138" i="5"/>
  <c r="Y138" i="5"/>
  <c r="U138" i="5"/>
  <c r="T138" i="5"/>
  <c r="V137" i="5"/>
  <c r="X137" i="5"/>
  <c r="W137" i="5"/>
  <c r="Y137" i="5"/>
  <c r="U137" i="5"/>
  <c r="T137" i="5"/>
  <c r="V136" i="5"/>
  <c r="X136" i="5"/>
  <c r="W136" i="5"/>
  <c r="Y136" i="5"/>
  <c r="U136" i="5"/>
  <c r="T136" i="5"/>
  <c r="V135" i="5"/>
  <c r="X135" i="5"/>
  <c r="W135" i="5"/>
  <c r="Y135" i="5"/>
  <c r="U135" i="5"/>
  <c r="T135" i="5"/>
  <c r="V134" i="5"/>
  <c r="X134" i="5"/>
  <c r="W134" i="5"/>
  <c r="Y134" i="5"/>
  <c r="U134" i="5"/>
  <c r="T134" i="5"/>
  <c r="V133" i="5"/>
  <c r="X133" i="5"/>
  <c r="W133" i="5"/>
  <c r="Y133" i="5"/>
  <c r="U133" i="5"/>
  <c r="T133" i="5"/>
  <c r="V132" i="5"/>
  <c r="X132" i="5"/>
  <c r="W132" i="5"/>
  <c r="Y132" i="5"/>
  <c r="U132" i="5"/>
  <c r="T132" i="5"/>
  <c r="V131" i="5"/>
  <c r="X131" i="5"/>
  <c r="W131" i="5"/>
  <c r="Y131" i="5"/>
  <c r="U131" i="5"/>
  <c r="T131" i="5"/>
  <c r="V130" i="5"/>
  <c r="X130" i="5"/>
  <c r="W130" i="5"/>
  <c r="Y130" i="5"/>
  <c r="U130" i="5"/>
  <c r="T130" i="5"/>
  <c r="V129" i="5"/>
  <c r="X129" i="5"/>
  <c r="W129" i="5"/>
  <c r="Y129" i="5"/>
  <c r="U129" i="5"/>
  <c r="T129" i="5"/>
  <c r="V128" i="5"/>
  <c r="X128" i="5"/>
  <c r="W128" i="5"/>
  <c r="Y128" i="5"/>
  <c r="U128" i="5"/>
  <c r="T128" i="5"/>
  <c r="V127" i="5"/>
  <c r="X127" i="5"/>
  <c r="W127" i="5"/>
  <c r="Y127" i="5"/>
  <c r="U127" i="5"/>
  <c r="T127" i="5"/>
  <c r="V126" i="5"/>
  <c r="X126" i="5"/>
  <c r="W126" i="5"/>
  <c r="Y126" i="5"/>
  <c r="U126" i="5"/>
  <c r="T126" i="5"/>
  <c r="V125" i="5"/>
  <c r="X125" i="5"/>
  <c r="W125" i="5"/>
  <c r="Y125" i="5"/>
  <c r="U125" i="5"/>
  <c r="T125" i="5"/>
  <c r="V124" i="5"/>
  <c r="X124" i="5"/>
  <c r="W124" i="5"/>
  <c r="Y124" i="5"/>
  <c r="U124" i="5"/>
  <c r="T124" i="5"/>
  <c r="V123" i="5"/>
  <c r="X123" i="5"/>
  <c r="W123" i="5"/>
  <c r="Y123" i="5"/>
  <c r="U123" i="5"/>
  <c r="T123" i="5"/>
  <c r="V122" i="5"/>
  <c r="X122" i="5"/>
  <c r="W122" i="5"/>
  <c r="Y122" i="5"/>
  <c r="U122" i="5"/>
  <c r="T122" i="5"/>
  <c r="V121" i="5"/>
  <c r="X121" i="5"/>
  <c r="W121" i="5"/>
  <c r="Y121" i="5"/>
  <c r="U121" i="5"/>
  <c r="T121" i="5"/>
  <c r="V120" i="5"/>
  <c r="X120" i="5"/>
  <c r="W120" i="5"/>
  <c r="Y120" i="5"/>
  <c r="U120" i="5"/>
  <c r="T120" i="5"/>
  <c r="V119" i="5"/>
  <c r="X119" i="5"/>
  <c r="W119" i="5"/>
  <c r="Y119" i="5"/>
  <c r="U119" i="5"/>
  <c r="T119" i="5"/>
  <c r="V118" i="5"/>
  <c r="X118" i="5"/>
  <c r="W118" i="5"/>
  <c r="Y118" i="5"/>
  <c r="U118" i="5"/>
  <c r="T118" i="5"/>
  <c r="V117" i="5"/>
  <c r="X117" i="5"/>
  <c r="W117" i="5"/>
  <c r="Y117" i="5"/>
  <c r="U117" i="5"/>
  <c r="T117" i="5"/>
  <c r="V116" i="5"/>
  <c r="X116" i="5"/>
  <c r="W116" i="5"/>
  <c r="Y116" i="5"/>
  <c r="U116" i="5"/>
  <c r="T116" i="5"/>
  <c r="V115" i="5"/>
  <c r="X115" i="5"/>
  <c r="W115" i="5"/>
  <c r="Y115" i="5"/>
  <c r="U115" i="5"/>
  <c r="T115" i="5"/>
  <c r="V114" i="5"/>
  <c r="X114" i="5"/>
  <c r="W114" i="5"/>
  <c r="Y114" i="5"/>
  <c r="U114" i="5"/>
  <c r="T114" i="5"/>
  <c r="V113" i="5"/>
  <c r="X113" i="5"/>
  <c r="W113" i="5"/>
  <c r="Y113" i="5"/>
  <c r="U113" i="5"/>
  <c r="T113" i="5"/>
  <c r="V112" i="5"/>
  <c r="X112" i="5"/>
  <c r="W112" i="5"/>
  <c r="Y112" i="5"/>
  <c r="U112" i="5"/>
  <c r="T112" i="5"/>
  <c r="V111" i="5"/>
  <c r="X111" i="5"/>
  <c r="W111" i="5"/>
  <c r="Y111" i="5"/>
  <c r="U111" i="5"/>
  <c r="T111" i="5"/>
  <c r="V110" i="5"/>
  <c r="X110" i="5"/>
  <c r="W110" i="5"/>
  <c r="Y110" i="5"/>
  <c r="U110" i="5"/>
  <c r="T110" i="5"/>
  <c r="V109" i="5"/>
  <c r="X109" i="5"/>
  <c r="W109" i="5"/>
  <c r="Y109" i="5"/>
  <c r="U109" i="5"/>
  <c r="T109" i="5"/>
  <c r="V108" i="5"/>
  <c r="X108" i="5"/>
  <c r="W108" i="5"/>
  <c r="Y108" i="5"/>
  <c r="U108" i="5"/>
  <c r="T108" i="5"/>
  <c r="V107" i="5"/>
  <c r="X107" i="5"/>
  <c r="W107" i="5"/>
  <c r="Y107" i="5"/>
  <c r="U107" i="5"/>
  <c r="T107" i="5"/>
  <c r="V106" i="5"/>
  <c r="X106" i="5"/>
  <c r="W106" i="5"/>
  <c r="Y106" i="5"/>
  <c r="U106" i="5"/>
  <c r="T106" i="5"/>
  <c r="V105" i="5"/>
  <c r="X105" i="5"/>
  <c r="W105" i="5"/>
  <c r="Y105" i="5"/>
  <c r="U105" i="5"/>
  <c r="T105" i="5"/>
  <c r="V104" i="5"/>
  <c r="X104" i="5"/>
  <c r="W104" i="5"/>
  <c r="Y104" i="5"/>
  <c r="U104" i="5"/>
  <c r="T104" i="5"/>
  <c r="V103" i="5"/>
  <c r="X103" i="5"/>
  <c r="W103" i="5"/>
  <c r="Y103" i="5"/>
  <c r="U103" i="5"/>
  <c r="T103" i="5"/>
  <c r="V102" i="5"/>
  <c r="X102" i="5"/>
  <c r="W102" i="5"/>
  <c r="Y102" i="5"/>
  <c r="U102" i="5"/>
  <c r="T102" i="5"/>
  <c r="V101" i="5"/>
  <c r="X101" i="5"/>
  <c r="W101" i="5"/>
  <c r="Y101" i="5"/>
  <c r="U101" i="5"/>
  <c r="T101" i="5"/>
  <c r="V100" i="5"/>
  <c r="X100" i="5"/>
  <c r="W100" i="5"/>
  <c r="Y100" i="5"/>
  <c r="U100" i="5"/>
  <c r="T100" i="5"/>
  <c r="V99" i="5"/>
  <c r="X99" i="5"/>
  <c r="W99" i="5"/>
  <c r="Y99" i="5"/>
  <c r="U99" i="5"/>
  <c r="T99" i="5"/>
  <c r="V98" i="5"/>
  <c r="X98" i="5"/>
  <c r="W98" i="5"/>
  <c r="Y98" i="5"/>
  <c r="U98" i="5"/>
  <c r="T98" i="5"/>
  <c r="V97" i="5"/>
  <c r="X97" i="5"/>
  <c r="W97" i="5"/>
  <c r="Y97" i="5"/>
  <c r="U97" i="5"/>
  <c r="T97" i="5"/>
  <c r="V96" i="5"/>
  <c r="X96" i="5"/>
  <c r="W96" i="5"/>
  <c r="Y96" i="5"/>
  <c r="U96" i="5"/>
  <c r="T96" i="5"/>
  <c r="V95" i="5"/>
  <c r="X95" i="5"/>
  <c r="W95" i="5"/>
  <c r="Y95" i="5"/>
  <c r="U95" i="5"/>
  <c r="T95" i="5"/>
  <c r="V94" i="5"/>
  <c r="X94" i="5"/>
  <c r="W94" i="5"/>
  <c r="Y94" i="5"/>
  <c r="U94" i="5"/>
  <c r="T94" i="5"/>
  <c r="V93" i="5"/>
  <c r="X93" i="5"/>
  <c r="W93" i="5"/>
  <c r="Y93" i="5"/>
  <c r="U93" i="5"/>
  <c r="T93" i="5"/>
  <c r="V92" i="5"/>
  <c r="X92" i="5"/>
  <c r="W92" i="5"/>
  <c r="Y92" i="5"/>
  <c r="U92" i="5"/>
  <c r="T92" i="5"/>
  <c r="V91" i="5"/>
  <c r="X91" i="5"/>
  <c r="W91" i="5"/>
  <c r="Y91" i="5"/>
  <c r="U91" i="5"/>
  <c r="T91" i="5"/>
  <c r="V90" i="5"/>
  <c r="X90" i="5"/>
  <c r="W90" i="5"/>
  <c r="Y90" i="5"/>
  <c r="U90" i="5"/>
  <c r="T90" i="5"/>
  <c r="V89" i="5"/>
  <c r="X89" i="5"/>
  <c r="W89" i="5"/>
  <c r="Y89" i="5"/>
  <c r="U89" i="5"/>
  <c r="T89" i="5"/>
  <c r="V88" i="5"/>
  <c r="X88" i="5"/>
  <c r="W88" i="5"/>
  <c r="Y88" i="5"/>
  <c r="U88" i="5"/>
  <c r="T88" i="5"/>
  <c r="V87" i="5"/>
  <c r="X87" i="5"/>
  <c r="W87" i="5"/>
  <c r="Y87" i="5"/>
  <c r="U87" i="5"/>
  <c r="T87" i="5"/>
  <c r="V86" i="5"/>
  <c r="X86" i="5"/>
  <c r="W86" i="5"/>
  <c r="Y86" i="5"/>
  <c r="U86" i="5"/>
  <c r="T86" i="5"/>
  <c r="V85" i="5"/>
  <c r="X85" i="5"/>
  <c r="W85" i="5"/>
  <c r="Y85" i="5"/>
  <c r="U85" i="5"/>
  <c r="T85" i="5"/>
  <c r="V84" i="5"/>
  <c r="X84" i="5"/>
  <c r="W84" i="5"/>
  <c r="Y84" i="5"/>
  <c r="U84" i="5"/>
  <c r="T84" i="5"/>
  <c r="V83" i="5"/>
  <c r="X83" i="5"/>
  <c r="W83" i="5"/>
  <c r="Y83" i="5"/>
  <c r="U83" i="5"/>
  <c r="T83" i="5"/>
  <c r="V82" i="5"/>
  <c r="X82" i="5"/>
  <c r="W82" i="5"/>
  <c r="Y82" i="5"/>
  <c r="U82" i="5"/>
  <c r="T82" i="5"/>
  <c r="V81" i="5"/>
  <c r="X81" i="5"/>
  <c r="W81" i="5"/>
  <c r="Y81" i="5"/>
  <c r="U81" i="5"/>
  <c r="T81" i="5"/>
  <c r="V80" i="5"/>
  <c r="X80" i="5"/>
  <c r="W80" i="5"/>
  <c r="Y80" i="5"/>
  <c r="U80" i="5"/>
  <c r="T80" i="5"/>
  <c r="V79" i="5"/>
  <c r="X79" i="5"/>
  <c r="W79" i="5"/>
  <c r="Y79" i="5"/>
  <c r="U79" i="5"/>
  <c r="T79" i="5"/>
  <c r="V78" i="5"/>
  <c r="X78" i="5"/>
  <c r="W78" i="5"/>
  <c r="Y78" i="5"/>
  <c r="U78" i="5"/>
  <c r="T78" i="5"/>
  <c r="V77" i="5"/>
  <c r="X77" i="5"/>
  <c r="W77" i="5"/>
  <c r="Y77" i="5"/>
  <c r="U77" i="5"/>
  <c r="T77" i="5"/>
  <c r="V76" i="5"/>
  <c r="X76" i="5"/>
  <c r="W76" i="5"/>
  <c r="Y76" i="5"/>
  <c r="U76" i="5"/>
  <c r="T76" i="5"/>
  <c r="V75" i="5"/>
  <c r="X75" i="5"/>
  <c r="W75" i="5"/>
  <c r="Y75" i="5"/>
  <c r="U75" i="5"/>
  <c r="T75" i="5"/>
  <c r="V74" i="5"/>
  <c r="X74" i="5"/>
  <c r="W74" i="5"/>
  <c r="Y74" i="5"/>
  <c r="U74" i="5"/>
  <c r="T74" i="5"/>
  <c r="V73" i="5"/>
  <c r="X73" i="5"/>
  <c r="W73" i="5"/>
  <c r="Y73" i="5"/>
  <c r="U73" i="5"/>
  <c r="T73" i="5"/>
  <c r="V72" i="5"/>
  <c r="X72" i="5"/>
  <c r="W72" i="5"/>
  <c r="Y72" i="5"/>
  <c r="U72" i="5"/>
  <c r="T72" i="5"/>
  <c r="V71" i="5"/>
  <c r="X71" i="5"/>
  <c r="W71" i="5"/>
  <c r="Y71" i="5"/>
  <c r="U71" i="5"/>
  <c r="T71" i="5"/>
  <c r="V70" i="5"/>
  <c r="X70" i="5"/>
  <c r="W70" i="5"/>
  <c r="Y70" i="5"/>
  <c r="U70" i="5"/>
  <c r="T70" i="5"/>
  <c r="V69" i="5"/>
  <c r="X69" i="5"/>
  <c r="W69" i="5"/>
  <c r="Y69" i="5"/>
  <c r="U69" i="5"/>
  <c r="T69" i="5"/>
  <c r="V68" i="5"/>
  <c r="X68" i="5"/>
  <c r="W68" i="5"/>
  <c r="Y68" i="5"/>
  <c r="U68" i="5"/>
  <c r="T68" i="5"/>
  <c r="V67" i="5"/>
  <c r="X67" i="5"/>
  <c r="W67" i="5"/>
  <c r="Y67" i="5"/>
  <c r="U67" i="5"/>
  <c r="T67" i="5"/>
  <c r="V66" i="5"/>
  <c r="X66" i="5"/>
  <c r="W66" i="5"/>
  <c r="Y66" i="5"/>
  <c r="U66" i="5"/>
  <c r="T66" i="5"/>
  <c r="V65" i="5"/>
  <c r="X65" i="5"/>
  <c r="W65" i="5"/>
  <c r="Y65" i="5"/>
  <c r="U65" i="5"/>
  <c r="T65" i="5"/>
  <c r="V64" i="5"/>
  <c r="X64" i="5"/>
  <c r="W64" i="5"/>
  <c r="Y64" i="5"/>
  <c r="U64" i="5"/>
  <c r="T64" i="5"/>
  <c r="V63" i="5"/>
  <c r="X63" i="5"/>
  <c r="W63" i="5"/>
  <c r="Y63" i="5"/>
  <c r="U63" i="5"/>
  <c r="T63" i="5"/>
  <c r="V62" i="5"/>
  <c r="X62" i="5"/>
  <c r="W62" i="5"/>
  <c r="Y62" i="5"/>
  <c r="U62" i="5"/>
  <c r="T62" i="5"/>
  <c r="V61" i="5"/>
  <c r="X61" i="5"/>
  <c r="W61" i="5"/>
  <c r="Y61" i="5"/>
  <c r="U61" i="5"/>
  <c r="T61" i="5"/>
  <c r="V60" i="5"/>
  <c r="X60" i="5"/>
  <c r="W60" i="5"/>
  <c r="Y60" i="5"/>
  <c r="U60" i="5"/>
  <c r="T60" i="5"/>
  <c r="V59" i="5"/>
  <c r="X59" i="5"/>
  <c r="W59" i="5"/>
  <c r="Y59" i="5"/>
  <c r="U59" i="5"/>
  <c r="T59" i="5"/>
  <c r="V58" i="5"/>
  <c r="X58" i="5"/>
  <c r="W58" i="5"/>
  <c r="Y58" i="5"/>
  <c r="U58" i="5"/>
  <c r="T58" i="5"/>
  <c r="V57" i="5"/>
  <c r="X57" i="5"/>
  <c r="W57" i="5"/>
  <c r="Y57" i="5"/>
  <c r="U57" i="5"/>
  <c r="T57" i="5"/>
  <c r="V56" i="5"/>
  <c r="X56" i="5"/>
  <c r="W56" i="5"/>
  <c r="Y56" i="5"/>
  <c r="U56" i="5"/>
  <c r="T56" i="5"/>
  <c r="V55" i="5"/>
  <c r="X55" i="5"/>
  <c r="W55" i="5"/>
  <c r="Y55" i="5"/>
  <c r="U55" i="5"/>
  <c r="T55" i="5"/>
  <c r="V54" i="5"/>
  <c r="X54" i="5"/>
  <c r="W54" i="5"/>
  <c r="Y54" i="5"/>
  <c r="U54" i="5"/>
  <c r="T54" i="5"/>
  <c r="V53" i="5"/>
  <c r="X53" i="5"/>
  <c r="W53" i="5"/>
  <c r="Y53" i="5"/>
  <c r="U53" i="5"/>
  <c r="T53" i="5"/>
  <c r="V52" i="5"/>
  <c r="X52" i="5"/>
  <c r="W52" i="5"/>
  <c r="Y52" i="5"/>
  <c r="U52" i="5"/>
  <c r="T52" i="5"/>
  <c r="V51" i="5"/>
  <c r="X51" i="5"/>
  <c r="W51" i="5"/>
  <c r="Y51" i="5"/>
  <c r="U51" i="5"/>
  <c r="T51" i="5"/>
  <c r="V50" i="5"/>
  <c r="X50" i="5"/>
  <c r="W50" i="5"/>
  <c r="Y50" i="5"/>
  <c r="U50" i="5"/>
  <c r="T50" i="5"/>
  <c r="V49" i="5"/>
  <c r="X49" i="5"/>
  <c r="W49" i="5"/>
  <c r="Y49" i="5"/>
  <c r="U49" i="5"/>
  <c r="T49" i="5"/>
  <c r="V48" i="5"/>
  <c r="X48" i="5"/>
  <c r="W48" i="5"/>
  <c r="Y48" i="5"/>
  <c r="U48" i="5"/>
  <c r="T48" i="5"/>
  <c r="V47" i="5"/>
  <c r="X47" i="5"/>
  <c r="W47" i="5"/>
  <c r="Y47" i="5"/>
  <c r="U47" i="5"/>
  <c r="T47" i="5"/>
  <c r="V46" i="5"/>
  <c r="X46" i="5"/>
  <c r="W46" i="5"/>
  <c r="Y46" i="5"/>
  <c r="U46" i="5"/>
  <c r="T46" i="5"/>
  <c r="V45" i="5"/>
  <c r="X45" i="5"/>
  <c r="W45" i="5"/>
  <c r="Y45" i="5"/>
  <c r="U45" i="5"/>
  <c r="T45" i="5"/>
  <c r="V44" i="5"/>
  <c r="X44" i="5"/>
  <c r="W44" i="5"/>
  <c r="Y44" i="5"/>
  <c r="U44" i="5"/>
  <c r="T44" i="5"/>
  <c r="V43" i="5"/>
  <c r="X43" i="5"/>
  <c r="W43" i="5"/>
  <c r="Y43" i="5"/>
  <c r="U43" i="5"/>
  <c r="T43" i="5"/>
  <c r="V42" i="5"/>
  <c r="X42" i="5"/>
  <c r="W42" i="5"/>
  <c r="Y42" i="5"/>
  <c r="U42" i="5"/>
  <c r="T42" i="5"/>
  <c r="V41" i="5"/>
  <c r="X41" i="5"/>
  <c r="W41" i="5"/>
  <c r="Y41" i="5"/>
  <c r="U41" i="5"/>
  <c r="T41" i="5"/>
  <c r="V40" i="5"/>
  <c r="X40" i="5"/>
  <c r="W40" i="5"/>
  <c r="Y40" i="5"/>
  <c r="U40" i="5"/>
  <c r="T40" i="5"/>
  <c r="V39" i="5"/>
  <c r="X39" i="5"/>
  <c r="W39" i="5"/>
  <c r="Y39" i="5"/>
  <c r="U39" i="5"/>
  <c r="T39" i="5"/>
  <c r="V38" i="5"/>
  <c r="X38" i="5"/>
  <c r="W38" i="5"/>
  <c r="Y38" i="5"/>
  <c r="U38" i="5"/>
  <c r="T38" i="5"/>
  <c r="V37" i="5"/>
  <c r="X37" i="5"/>
  <c r="W37" i="5"/>
  <c r="Y37" i="5"/>
  <c r="U37" i="5"/>
  <c r="T37" i="5"/>
  <c r="V36" i="5"/>
  <c r="X36" i="5"/>
  <c r="W36" i="5"/>
  <c r="Y36" i="5"/>
  <c r="U36" i="5"/>
  <c r="T36" i="5"/>
  <c r="V35" i="5"/>
  <c r="X35" i="5"/>
  <c r="W35" i="5"/>
  <c r="Y35" i="5"/>
  <c r="U35" i="5"/>
  <c r="T35" i="5"/>
  <c r="V34" i="5"/>
  <c r="X34" i="5"/>
  <c r="W34" i="5"/>
  <c r="Y34" i="5"/>
  <c r="U34" i="5"/>
  <c r="T34" i="5"/>
  <c r="V33" i="5"/>
  <c r="X33" i="5"/>
  <c r="W33" i="5"/>
  <c r="Y33" i="5"/>
  <c r="U33" i="5"/>
  <c r="T33" i="5"/>
  <c r="V32" i="5"/>
  <c r="X32" i="5"/>
  <c r="W32" i="5"/>
  <c r="Y32" i="5"/>
  <c r="U32" i="5"/>
  <c r="T32" i="5"/>
  <c r="V31" i="5"/>
  <c r="X31" i="5"/>
  <c r="W31" i="5"/>
  <c r="Y31" i="5"/>
  <c r="U31" i="5"/>
  <c r="T31" i="5"/>
  <c r="V30" i="5"/>
  <c r="X30" i="5"/>
  <c r="W30" i="5"/>
  <c r="Y30" i="5"/>
  <c r="U30" i="5"/>
  <c r="T30" i="5"/>
  <c r="V29" i="5"/>
  <c r="X29" i="5"/>
  <c r="W29" i="5"/>
  <c r="Y29" i="5"/>
  <c r="U29" i="5"/>
  <c r="T29" i="5"/>
  <c r="V28" i="5"/>
  <c r="X28" i="5"/>
  <c r="W28" i="5"/>
  <c r="Y28" i="5"/>
  <c r="U28" i="5"/>
  <c r="T28" i="5"/>
  <c r="V27" i="5"/>
  <c r="X27" i="5"/>
  <c r="W27" i="5"/>
  <c r="Y27" i="5"/>
  <c r="U27" i="5"/>
  <c r="T27" i="5"/>
  <c r="V26" i="5"/>
  <c r="X26" i="5"/>
  <c r="W26" i="5"/>
  <c r="Y26" i="5"/>
  <c r="U26" i="5"/>
  <c r="T26" i="5"/>
  <c r="V25" i="5"/>
  <c r="X25" i="5"/>
  <c r="W25" i="5"/>
  <c r="Y25" i="5"/>
  <c r="U25" i="5"/>
  <c r="T25" i="5"/>
  <c r="V24" i="5"/>
  <c r="X24" i="5"/>
  <c r="W24" i="5"/>
  <c r="Y24" i="5"/>
  <c r="U24" i="5"/>
  <c r="T24" i="5"/>
  <c r="V23" i="5"/>
  <c r="X23" i="5"/>
  <c r="W23" i="5"/>
  <c r="Y23" i="5"/>
  <c r="U23" i="5"/>
  <c r="T23" i="5"/>
  <c r="V22" i="5"/>
  <c r="X22" i="5"/>
  <c r="W22" i="5"/>
  <c r="Y22" i="5"/>
  <c r="U22" i="5"/>
  <c r="T22" i="5"/>
  <c r="V21" i="5"/>
  <c r="X21" i="5"/>
  <c r="W21" i="5"/>
  <c r="Y21" i="5"/>
  <c r="U21" i="5"/>
  <c r="T21" i="5"/>
  <c r="V20" i="5"/>
  <c r="X20" i="5"/>
  <c r="W20" i="5"/>
  <c r="Y20" i="5"/>
  <c r="U20" i="5"/>
  <c r="T20" i="5"/>
  <c r="V19" i="5"/>
  <c r="X19" i="5"/>
  <c r="W19" i="5"/>
  <c r="Y19" i="5"/>
  <c r="U19" i="5"/>
  <c r="T19" i="5"/>
  <c r="V18" i="5"/>
  <c r="X18" i="5"/>
  <c r="W18" i="5"/>
  <c r="Y18" i="5"/>
  <c r="U18" i="5"/>
  <c r="T18" i="5"/>
  <c r="V17" i="5"/>
  <c r="X17" i="5"/>
  <c r="W17" i="5"/>
  <c r="Y17" i="5"/>
  <c r="U17" i="5"/>
  <c r="T17" i="5"/>
  <c r="V16" i="5"/>
  <c r="X16" i="5"/>
  <c r="W16" i="5"/>
  <c r="Y16" i="5"/>
  <c r="U16" i="5"/>
  <c r="T16" i="5"/>
  <c r="V15" i="5"/>
  <c r="X15" i="5"/>
  <c r="W15" i="5"/>
  <c r="Y15" i="5"/>
  <c r="U15" i="5"/>
  <c r="T15" i="5"/>
  <c r="V14" i="5"/>
  <c r="X14" i="5"/>
  <c r="W14" i="5"/>
  <c r="Y14" i="5"/>
  <c r="U14" i="5"/>
  <c r="T14" i="5"/>
  <c r="V13" i="5"/>
  <c r="X13" i="5"/>
  <c r="W13" i="5"/>
  <c r="Y13" i="5"/>
  <c r="U13" i="5"/>
  <c r="T13" i="5"/>
  <c r="V12" i="5"/>
  <c r="X12" i="5"/>
  <c r="W12" i="5"/>
  <c r="Y12" i="5"/>
  <c r="U12" i="5"/>
  <c r="T12" i="5"/>
  <c r="V11" i="5"/>
  <c r="X11" i="5"/>
  <c r="W11" i="5"/>
  <c r="Y11" i="5"/>
  <c r="U11" i="5"/>
  <c r="T11" i="5"/>
  <c r="V10" i="5"/>
  <c r="X10" i="5"/>
  <c r="W10" i="5"/>
  <c r="Y10" i="5"/>
  <c r="U10" i="5"/>
  <c r="T10" i="5"/>
  <c r="V9" i="5"/>
  <c r="X9" i="5"/>
  <c r="W9" i="5"/>
  <c r="Y9" i="5"/>
  <c r="U9" i="5"/>
  <c r="T9" i="5"/>
  <c r="V8" i="5"/>
  <c r="X8" i="5"/>
  <c r="W8" i="5"/>
  <c r="Y8" i="5"/>
  <c r="U8" i="5"/>
  <c r="T8" i="5"/>
  <c r="V7" i="5"/>
  <c r="X7" i="5"/>
  <c r="W7" i="5"/>
  <c r="Y7" i="5"/>
  <c r="U7" i="5"/>
  <c r="T7" i="5"/>
  <c r="V6" i="5"/>
  <c r="X6" i="5"/>
  <c r="W6" i="5"/>
  <c r="Y6" i="5"/>
  <c r="U6" i="5"/>
  <c r="T6" i="5"/>
  <c r="V5" i="5"/>
  <c r="X5" i="5"/>
  <c r="W5" i="5"/>
  <c r="Y5" i="5"/>
  <c r="U5" i="5"/>
  <c r="T5" i="5"/>
  <c r="V4" i="5"/>
  <c r="X4" i="5"/>
  <c r="W4" i="5"/>
  <c r="Y4" i="5"/>
  <c r="U4" i="5"/>
  <c r="T4" i="5"/>
  <c r="V3" i="5"/>
  <c r="X3" i="5"/>
  <c r="W3" i="5"/>
  <c r="Y3" i="5"/>
  <c r="U3" i="5"/>
  <c r="T3" i="5"/>
  <c r="AV27" i="3"/>
  <c r="AS27" i="3"/>
  <c r="AP27" i="3"/>
  <c r="AM27" i="3"/>
  <c r="AJ27" i="3"/>
  <c r="AG27" i="3"/>
  <c r="AD27" i="3"/>
  <c r="AA27" i="3"/>
  <c r="W27" i="3"/>
  <c r="T27" i="3"/>
  <c r="Q27" i="3"/>
  <c r="N27" i="3"/>
  <c r="K27" i="3"/>
  <c r="H27" i="3"/>
  <c r="E27" i="3"/>
  <c r="B27" i="3"/>
  <c r="AV26" i="3"/>
  <c r="AS26" i="3"/>
  <c r="AP26" i="3"/>
  <c r="AM26" i="3"/>
  <c r="AJ26" i="3"/>
  <c r="AG26" i="3"/>
  <c r="AD26" i="3"/>
  <c r="AA26" i="3"/>
  <c r="W26" i="3"/>
  <c r="T26" i="3"/>
  <c r="Q26" i="3"/>
  <c r="N26" i="3"/>
  <c r="K26" i="3"/>
  <c r="H26" i="3"/>
  <c r="E26" i="3"/>
  <c r="B26" i="3"/>
  <c r="AV24" i="3"/>
  <c r="AS24" i="3"/>
  <c r="AP24" i="3"/>
  <c r="AM24" i="3"/>
  <c r="AJ24" i="3"/>
  <c r="AG24" i="3"/>
  <c r="AD24" i="3"/>
  <c r="AA24" i="3"/>
  <c r="W24" i="3"/>
  <c r="T24" i="3"/>
  <c r="Q24" i="3"/>
  <c r="N24" i="3"/>
  <c r="K24" i="3"/>
  <c r="H24" i="3"/>
  <c r="E24" i="3"/>
  <c r="B24" i="3"/>
  <c r="AV23" i="3"/>
  <c r="AS23" i="3"/>
  <c r="AP23" i="3"/>
  <c r="AM23" i="3"/>
  <c r="AJ23" i="3"/>
  <c r="AG23" i="3"/>
  <c r="AD23" i="3"/>
  <c r="AA23" i="3"/>
  <c r="W23" i="3"/>
  <c r="T23" i="3"/>
  <c r="Q23" i="3"/>
  <c r="N23" i="3"/>
  <c r="K23" i="3"/>
  <c r="H23" i="3"/>
  <c r="E23" i="3"/>
  <c r="B23" i="3"/>
  <c r="AV21" i="3"/>
  <c r="AS21" i="3"/>
  <c r="AP21" i="3"/>
  <c r="AM21" i="3"/>
  <c r="AJ21" i="3"/>
  <c r="AG21" i="3"/>
  <c r="AD21" i="3"/>
  <c r="AA21" i="3"/>
  <c r="W21" i="3"/>
  <c r="T21" i="3"/>
  <c r="Q21" i="3"/>
  <c r="N21" i="3"/>
  <c r="K21" i="3"/>
  <c r="H21" i="3"/>
  <c r="E21" i="3"/>
  <c r="B21" i="3"/>
  <c r="AV20" i="3"/>
  <c r="AS20" i="3"/>
  <c r="AP20" i="3"/>
  <c r="AM20" i="3"/>
  <c r="AJ20" i="3"/>
  <c r="AG20" i="3"/>
  <c r="AD20" i="3"/>
  <c r="AA20" i="3"/>
  <c r="W20" i="3"/>
  <c r="T20" i="3"/>
  <c r="Q20" i="3"/>
  <c r="N20" i="3"/>
  <c r="K20" i="3"/>
  <c r="H20" i="3"/>
  <c r="E20" i="3"/>
  <c r="B20" i="3"/>
  <c r="AV18" i="3"/>
  <c r="AS18" i="3"/>
  <c r="AP18" i="3"/>
  <c r="AM18" i="3"/>
  <c r="AJ18" i="3"/>
  <c r="AG18" i="3"/>
  <c r="AD18" i="3"/>
  <c r="AA18" i="3"/>
  <c r="W18" i="3"/>
  <c r="T18" i="3"/>
  <c r="Q18" i="3"/>
  <c r="N18" i="3"/>
  <c r="K18" i="3"/>
  <c r="H18" i="3"/>
  <c r="E18" i="3"/>
  <c r="B18" i="3"/>
  <c r="AV17" i="3"/>
  <c r="AS17" i="3"/>
  <c r="AP17" i="3"/>
  <c r="AM17" i="3"/>
  <c r="AJ17" i="3"/>
  <c r="AG17" i="3"/>
  <c r="AD17" i="3"/>
  <c r="AA17" i="3"/>
  <c r="W17" i="3"/>
  <c r="T17" i="3"/>
  <c r="Q17" i="3"/>
  <c r="N17" i="3"/>
  <c r="K17" i="3"/>
  <c r="H17" i="3"/>
  <c r="E17" i="3"/>
  <c r="B17" i="3"/>
  <c r="AV15" i="3"/>
  <c r="AS15" i="3"/>
  <c r="AP15" i="3"/>
  <c r="AM15" i="3"/>
  <c r="AJ15" i="3"/>
  <c r="AG15" i="3"/>
  <c r="AD15" i="3"/>
  <c r="AA15" i="3"/>
  <c r="W15" i="3"/>
  <c r="T15" i="3"/>
  <c r="Q15" i="3"/>
  <c r="N15" i="3"/>
  <c r="K15" i="3"/>
  <c r="H15" i="3"/>
  <c r="E15" i="3"/>
  <c r="B15" i="3"/>
  <c r="AV14" i="3"/>
  <c r="AS14" i="3"/>
  <c r="AP14" i="3"/>
  <c r="AM14" i="3"/>
  <c r="AJ14" i="3"/>
  <c r="AG14" i="3"/>
  <c r="AD14" i="3"/>
  <c r="AA14" i="3"/>
  <c r="W14" i="3"/>
  <c r="T14" i="3"/>
  <c r="Q14" i="3"/>
  <c r="N14" i="3"/>
  <c r="K14" i="3"/>
  <c r="H14" i="3"/>
  <c r="E14" i="3"/>
  <c r="B14" i="3"/>
  <c r="AV12" i="3"/>
  <c r="AS12" i="3"/>
  <c r="AP12" i="3"/>
  <c r="AM12" i="3"/>
  <c r="AJ12" i="3"/>
  <c r="AG12" i="3"/>
  <c r="AD12" i="3"/>
  <c r="AA12" i="3"/>
  <c r="W12" i="3"/>
  <c r="T12" i="3"/>
  <c r="Q12" i="3"/>
  <c r="N12" i="3"/>
  <c r="H12" i="3"/>
  <c r="E12" i="3"/>
  <c r="B12" i="3"/>
  <c r="AV11" i="3"/>
  <c r="AS11" i="3"/>
  <c r="AP11" i="3"/>
  <c r="AM11" i="3"/>
  <c r="AJ11" i="3"/>
  <c r="AG11" i="3"/>
  <c r="AD11" i="3"/>
  <c r="AA11" i="3"/>
  <c r="W11" i="3"/>
  <c r="T11" i="3"/>
  <c r="Q11" i="3"/>
  <c r="N11" i="3"/>
  <c r="H11" i="3"/>
  <c r="E11" i="3"/>
  <c r="B11" i="3"/>
  <c r="AV9" i="3"/>
  <c r="AS9" i="3"/>
  <c r="AP9" i="3"/>
  <c r="AM9" i="3"/>
  <c r="AJ9" i="3"/>
  <c r="AG9" i="3"/>
  <c r="AD9" i="3"/>
  <c r="AA9" i="3"/>
  <c r="W9" i="3"/>
  <c r="T9" i="3"/>
  <c r="Q9" i="3"/>
  <c r="N9" i="3"/>
  <c r="K9" i="3"/>
  <c r="H9" i="3"/>
  <c r="E9" i="3"/>
  <c r="B9" i="3"/>
  <c r="AV8" i="3"/>
  <c r="AS8" i="3"/>
  <c r="AP8" i="3"/>
  <c r="AM8" i="3"/>
  <c r="AJ8" i="3"/>
  <c r="AG8" i="3"/>
  <c r="AD8" i="3"/>
  <c r="AA8" i="3"/>
  <c r="W8" i="3"/>
  <c r="T8" i="3"/>
  <c r="Q8" i="3"/>
  <c r="N8" i="3"/>
  <c r="K8" i="3"/>
  <c r="H8" i="3"/>
  <c r="E8" i="3"/>
  <c r="B8" i="3"/>
  <c r="AV6" i="3"/>
  <c r="AS6" i="3"/>
  <c r="AP6" i="3"/>
  <c r="AM6" i="3"/>
  <c r="AJ6" i="3"/>
  <c r="AG6" i="3"/>
  <c r="AD6" i="3"/>
  <c r="AA6" i="3"/>
  <c r="W6" i="3"/>
  <c r="T6" i="3"/>
  <c r="Q6" i="3"/>
  <c r="N6" i="3"/>
  <c r="K6" i="3"/>
  <c r="H6" i="3"/>
  <c r="E6" i="3"/>
  <c r="B6" i="3"/>
  <c r="AV5" i="3"/>
  <c r="AS5" i="3"/>
  <c r="AP5" i="3"/>
  <c r="AM5" i="3"/>
  <c r="AJ5" i="3"/>
  <c r="AG5" i="3"/>
  <c r="AD5" i="3"/>
  <c r="AA5" i="3"/>
  <c r="W5" i="3"/>
  <c r="T5" i="3"/>
  <c r="Q5" i="3"/>
  <c r="N5" i="3"/>
  <c r="K5" i="3"/>
  <c r="H5" i="3"/>
  <c r="E5" i="3"/>
  <c r="B5" i="3"/>
  <c r="J27" i="1"/>
  <c r="K27" i="1"/>
  <c r="G27" i="1"/>
  <c r="C27" i="1"/>
  <c r="J26" i="1"/>
  <c r="K26" i="1"/>
  <c r="G26" i="1"/>
  <c r="C26" i="1"/>
  <c r="J25" i="1"/>
  <c r="K25" i="1"/>
  <c r="G25" i="1"/>
  <c r="C25" i="1"/>
  <c r="J24" i="1"/>
  <c r="K24" i="1"/>
  <c r="G24" i="1"/>
  <c r="C24" i="1"/>
  <c r="J22" i="1"/>
  <c r="K22" i="1"/>
  <c r="G22" i="1"/>
  <c r="C22" i="1"/>
  <c r="J21" i="1"/>
  <c r="K21" i="1"/>
  <c r="G21" i="1"/>
  <c r="C21" i="1"/>
  <c r="J20" i="1"/>
  <c r="K20" i="1"/>
  <c r="G20" i="1"/>
  <c r="C20" i="1"/>
  <c r="J19" i="1"/>
  <c r="K19" i="1"/>
  <c r="G19" i="1"/>
  <c r="C19" i="1"/>
  <c r="J15" i="1"/>
  <c r="K15" i="1"/>
  <c r="G15" i="1"/>
  <c r="C15" i="1"/>
  <c r="J14" i="1"/>
  <c r="K14" i="1"/>
  <c r="G14" i="1"/>
  <c r="C14" i="1"/>
  <c r="J13" i="1"/>
  <c r="K13" i="1"/>
  <c r="G13" i="1"/>
  <c r="C13" i="1"/>
  <c r="J12" i="1"/>
  <c r="K12" i="1"/>
  <c r="G12" i="1"/>
  <c r="C12" i="1"/>
  <c r="J10" i="1"/>
  <c r="K10" i="1"/>
  <c r="G10" i="1"/>
  <c r="C10" i="1"/>
  <c r="J9" i="1"/>
  <c r="K9" i="1"/>
  <c r="G9" i="1"/>
  <c r="C9" i="1"/>
  <c r="J8" i="1"/>
  <c r="K8" i="1"/>
  <c r="G8" i="1"/>
  <c r="C8" i="1"/>
  <c r="J7" i="1"/>
  <c r="K7" i="1"/>
  <c r="G7" i="1"/>
  <c r="C7" i="1"/>
</calcChain>
</file>

<file path=xl/sharedStrings.xml><?xml version="1.0" encoding="utf-8"?>
<sst xmlns="http://schemas.openxmlformats.org/spreadsheetml/2006/main" count="1648" uniqueCount="870">
  <si>
    <t>WNL Standings - 2019</t>
  </si>
  <si>
    <t>Bassett Creek Conference</t>
  </si>
  <si>
    <t>BCC North</t>
  </si>
  <si>
    <t>Points</t>
  </si>
  <si>
    <t>Pts Back</t>
  </si>
  <si>
    <t>W</t>
  </si>
  <si>
    <t>L</t>
  </si>
  <si>
    <t>T</t>
  </si>
  <si>
    <t>PCT</t>
  </si>
  <si>
    <t>DIV</t>
  </si>
  <si>
    <t>CONF</t>
  </si>
  <si>
    <t>PA</t>
  </si>
  <si>
    <t>DIFF</t>
  </si>
  <si>
    <t>STRK</t>
  </si>
  <si>
    <t>I Like Big Putts (10)</t>
  </si>
  <si>
    <t>1-2</t>
  </si>
  <si>
    <t>L2</t>
  </si>
  <si>
    <t>Fairway 2 Heaven (2)</t>
  </si>
  <si>
    <t>3-0</t>
  </si>
  <si>
    <t>W2</t>
  </si>
  <si>
    <t>Last Call (5)</t>
  </si>
  <si>
    <t>2-1</t>
  </si>
  <si>
    <t>Mid-Round Crisis (11)</t>
  </si>
  <si>
    <t>0-3</t>
  </si>
  <si>
    <t>W1</t>
  </si>
  <si>
    <t>BCC South</t>
  </si>
  <si>
    <t>CTB (1)</t>
  </si>
  <si>
    <t>Bald Man Brewing Co. (15)</t>
  </si>
  <si>
    <t>W3</t>
  </si>
  <si>
    <t>The Loopers (16)</t>
  </si>
  <si>
    <t>L1</t>
  </si>
  <si>
    <t>ForePlay (7)</t>
  </si>
  <si>
    <t>L4</t>
  </si>
  <si>
    <t>Golden Valley Conference</t>
  </si>
  <si>
    <t>GVC East</t>
  </si>
  <si>
    <t>Who's Your Caddy? (6)</t>
  </si>
  <si>
    <t>Range Balls (12)</t>
  </si>
  <si>
    <t>9th Green at 9 (9)</t>
  </si>
  <si>
    <t>Zed Heads (8)</t>
  </si>
  <si>
    <t>GVC West</t>
  </si>
  <si>
    <t>Team Hack Attack (3)</t>
  </si>
  <si>
    <t>Pin Seekers (4)</t>
  </si>
  <si>
    <t>L3</t>
  </si>
  <si>
    <t>Putt 4 Dough (13)</t>
  </si>
  <si>
    <t>Par then Bar (14)</t>
  </si>
  <si>
    <r>
      <rPr>
        <b/>
        <sz val="8"/>
        <color indexed="13"/>
        <rFont val="Inherit"/>
      </rPr>
      <t>Z: </t>
    </r>
    <r>
      <rPr>
        <b/>
        <sz val="8"/>
        <color indexed="19"/>
        <rFont val="Inherit"/>
      </rPr>
      <t>Clinched Division</t>
    </r>
  </si>
  <si>
    <r>
      <rPr>
        <b/>
        <sz val="8"/>
        <color indexed="13"/>
        <rFont val="Inherit"/>
      </rPr>
      <t>Y: </t>
    </r>
    <r>
      <rPr>
        <b/>
        <sz val="8"/>
        <color indexed="19"/>
        <rFont val="Inherit"/>
      </rPr>
      <t>Clinched Wild Card</t>
    </r>
  </si>
  <si>
    <r>
      <rPr>
        <b/>
        <sz val="8"/>
        <color indexed="13"/>
        <rFont val="Inherit"/>
      </rPr>
      <t>*: </t>
    </r>
    <r>
      <rPr>
        <b/>
        <sz val="8"/>
        <color indexed="19"/>
        <rFont val="Inherit"/>
      </rPr>
      <t>Clinched Division and Bye</t>
    </r>
  </si>
  <si>
    <t>Instructions for WNL Director:</t>
  </si>
  <si>
    <t>Enter scores in system</t>
  </si>
  <si>
    <t>Copy weekly scores in "Weekly Pts Breakdown"</t>
  </si>
  <si>
    <t>Scores will auto feed to "Overall Standings" and "Weekly Results"</t>
  </si>
  <si>
    <t>Double check matchups</t>
  </si>
  <si>
    <t>Manually update W, L, T, PCT, DIV, CON, PA, STRK</t>
  </si>
  <si>
    <t>Sort each Div in "Overall Standings" based on Points</t>
  </si>
  <si>
    <t>Copy individual points in "Ind Pts"</t>
  </si>
  <si>
    <t>Team #: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</si>
  <si>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</si>
  <si>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</si>
  <si>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</si>
  <si>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</si>
  <si>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</si>
  <si>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</si>
  <si>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</si>
  <si>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</si>
  <si>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</si>
  <si>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</si>
  <si>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</si>
  <si>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</si>
  <si>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</si>
  <si>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Total</t>
  </si>
  <si>
    <t>Foreplay (7)</t>
  </si>
  <si>
    <t>I like Big Putts (10)</t>
  </si>
  <si>
    <t>Weekly Totals: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</si>
  <si>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</si>
  <si>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</si>
  <si>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</si>
  <si>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</si>
  <si>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</si>
  <si>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</si>
  <si>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</si>
  <si>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</si>
  <si>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</si>
  <si>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</si>
  <si>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</si>
  <si>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</si>
  <si>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</si>
  <si>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</si>
  <si>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</si>
  <si>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</si>
  <si>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X Play</t>
  </si>
  <si>
    <t>Division</t>
  </si>
  <si>
    <t>Y Play</t>
  </si>
  <si>
    <t>Conf</t>
  </si>
  <si>
    <t>WNL Weekly Winners</t>
  </si>
  <si>
    <t xml:space="preserve">Week 1 </t>
  </si>
  <si>
    <t>Week 1  Makeup</t>
  </si>
  <si>
    <t>Individual Low Net (Odd Weeks)</t>
  </si>
  <si>
    <t>1st-$35</t>
  </si>
  <si>
    <t>2nd-$20</t>
  </si>
  <si>
    <t>3rd-$15</t>
  </si>
  <si>
    <t>2-Man Low Net (Even Weeks)</t>
  </si>
  <si>
    <t>Individual Low Gross</t>
  </si>
  <si>
    <t>1st Only-$10</t>
  </si>
  <si>
    <t>Closest-to-Pin-in-Two #1</t>
  </si>
  <si>
    <t>Closest-to-Pin #4</t>
  </si>
  <si>
    <t>Closest-to-Pin #8</t>
  </si>
  <si>
    <t>Long Putt #9</t>
  </si>
  <si>
    <t>Closest-to-Pin-in-Two #11</t>
  </si>
  <si>
    <t>Closest-to-Pin #12</t>
  </si>
  <si>
    <t>Closest-to-Pin #17</t>
  </si>
  <si>
    <t>Long Putt #18</t>
  </si>
  <si>
    <t>Highlighted players played twice in one week, thus the "weird" weekly scoring (i.e. scores in weeks we haven't played).</t>
  </si>
  <si>
    <t>WNL MVP Leader</t>
  </si>
  <si>
    <t>note:  these calcs do not account for shut outs - if a player played in a  week and scored 0 points, that is assummed as a non-playing week</t>
  </si>
  <si>
    <t>Player Name (Team):</t>
  </si>
  <si>
    <t>Top 10 Total</t>
  </si>
  <si>
    <t>Shootout Ranking (Top 12 Invited)</t>
  </si>
  <si>
    <t>pts/wk played</t>
  </si>
  <si>
    <t>Win%</t>
  </si>
  <si>
    <t>Abramson, Frank (1)</t>
  </si>
  <si>
    <t>Allen (Vice President), Darin (7)</t>
  </si>
  <si>
    <t>Anderson, Dan (13)</t>
  </si>
  <si>
    <t>Ballin, Nick (10)</t>
  </si>
  <si>
    <t>Beitlich, Eric (2)</t>
  </si>
  <si>
    <t>Beitlich, Brian (7)</t>
  </si>
  <si>
    <t>Benson, Richard (7)</t>
  </si>
  <si>
    <t>Berg, Eric (16)</t>
  </si>
  <si>
    <t>Bernardy, Chuck (6)</t>
  </si>
  <si>
    <t>Berndt, Phil (14)</t>
  </si>
  <si>
    <t>Bialke, Dave (5)</t>
  </si>
  <si>
    <t>Bialon, Rob (8)</t>
  </si>
  <si>
    <t>Binenstock, Steve (2)</t>
  </si>
  <si>
    <t>Bischel, Tom (13)</t>
  </si>
  <si>
    <t>Bloom, Josh (11)</t>
  </si>
  <si>
    <t>Bolduc, John (16)</t>
  </si>
  <si>
    <t>Boufford, Robert (5)</t>
  </si>
  <si>
    <t>Bredesen, Tom (8)</t>
  </si>
  <si>
    <t>Brunt, Ryan (3)</t>
  </si>
  <si>
    <t>Brynteson, Richard (9)</t>
  </si>
  <si>
    <t>Burrage, Patrick (14)</t>
  </si>
  <si>
    <t>Butler, Doug (9)</t>
  </si>
  <si>
    <t>Christensen, Doug (8)</t>
  </si>
  <si>
    <t>Cicic, Ermin (12)</t>
  </si>
  <si>
    <t>Clark, Jason (10)</t>
  </si>
  <si>
    <t>Courtney, Richard (12)</t>
  </si>
  <si>
    <t>Couture, Steve (6)</t>
  </si>
  <si>
    <t>Crandell, Todd (4)</t>
  </si>
  <si>
    <t>Craver, Steve (12)</t>
  </si>
  <si>
    <t>Deede, Mike (7)</t>
  </si>
  <si>
    <t>Diedrich, Doug (6)</t>
  </si>
  <si>
    <t>Doherty, Matthew (3)</t>
  </si>
  <si>
    <t>Doughty, Jesse (16)</t>
  </si>
  <si>
    <t>Eames, Ward (2)</t>
  </si>
  <si>
    <t>Egan, Kyle (9)</t>
  </si>
  <si>
    <t>Egan, Brian (9)</t>
  </si>
  <si>
    <t>Engebretson, Bob (8)</t>
  </si>
  <si>
    <t>Fox, Luke (15)</t>
  </si>
  <si>
    <t>Gahn, Marcus (2)</t>
  </si>
  <si>
    <t>Gallagher, Kelly (14)</t>
  </si>
  <si>
    <t>Gillis, Jeff (15)</t>
  </si>
  <si>
    <t>Gnerer, Nick (16)</t>
  </si>
  <si>
    <t>Gregorich, Dan (6)</t>
  </si>
  <si>
    <t>Grove, Matt (1)</t>
  </si>
  <si>
    <t>Grove, Don (1)</t>
  </si>
  <si>
    <t>Grubb, Dan (7)</t>
  </si>
  <si>
    <t>Grupa, Colby (14)</t>
  </si>
  <si>
    <t>Gustafson, Dan (10)</t>
  </si>
  <si>
    <t>Guthrie, William (16)</t>
  </si>
  <si>
    <t>Hagen, Jeremy (2)</t>
  </si>
  <si>
    <t>Haik, Steven (5)</t>
  </si>
  <si>
    <t>Hallfin, Steve (16)</t>
  </si>
  <si>
    <t>Hamm, Roger (13)</t>
  </si>
  <si>
    <t>Hartmann, Steve (8)</t>
  </si>
  <si>
    <t>Hartmann, Scott (8)</t>
  </si>
  <si>
    <t>Hearnen, Kevin (16)</t>
  </si>
  <si>
    <t>Hegedus, Jim (8)</t>
  </si>
  <si>
    <t>Hendrikson, Nick (11)</t>
  </si>
  <si>
    <t>Hillesheim, David (13)</t>
  </si>
  <si>
    <t>Hoffman (President), Howard (10)</t>
  </si>
  <si>
    <t>Hop, Stan (6)</t>
  </si>
  <si>
    <t>Husnik, Jim (2)</t>
  </si>
  <si>
    <t>Jacobs, Daniel (15)</t>
  </si>
  <si>
    <t>Jacobson, Noel (5)</t>
  </si>
  <si>
    <t>Jacobson, Perry (5)</t>
  </si>
  <si>
    <t>Jacobson, Cory (13)</t>
  </si>
  <si>
    <t>Jocelyn, Larry (7)</t>
  </si>
  <si>
    <t>Johnson, Alec (14)</t>
  </si>
  <si>
    <t>Johnson, Ross (1)</t>
  </si>
  <si>
    <t>Johnson, J. Evan (8)</t>
  </si>
  <si>
    <t>Johnsrud, Kyle (3)</t>
  </si>
  <si>
    <t>Jordan, Brad (11)</t>
  </si>
  <si>
    <t>Kannel, Luke (9)</t>
  </si>
  <si>
    <t>Kjorsvik, Dan (13)</t>
  </si>
  <si>
    <t>Klatt, Steven (4)</t>
  </si>
  <si>
    <t>Klein, Dan (4)</t>
  </si>
  <si>
    <t>Knutson, Todd (4)</t>
  </si>
  <si>
    <t>Krasen, Matt (11)</t>
  </si>
  <si>
    <t>Kraus, Mark (4)</t>
  </si>
  <si>
    <t>Krause, Mick (1)</t>
  </si>
  <si>
    <t>Kugler, Lloyd "Chuck" (1)</t>
  </si>
  <si>
    <t>Lang, Doug (15)</t>
  </si>
  <si>
    <t>Lange, Mark (7)</t>
  </si>
  <si>
    <t>Larson, Larry (10)</t>
  </si>
  <si>
    <t>Larson, Greg (6)</t>
  </si>
  <si>
    <t>Lauffenburger, Mark (12)</t>
  </si>
  <si>
    <t>Lindstrom, Brent (6)</t>
  </si>
  <si>
    <t>Longo, Joel (1)</t>
  </si>
  <si>
    <t>Lueder, Tim (12)</t>
  </si>
  <si>
    <t>Maday, Doug (5)</t>
  </si>
  <si>
    <t>Mangold, Marty (10)</t>
  </si>
  <si>
    <t>Martin, Jeff (4)</t>
  </si>
  <si>
    <t>Mauser, Greg (14)</t>
  </si>
  <si>
    <t>May, Gavin (11)</t>
  </si>
  <si>
    <t>McClernan, Matt (9)</t>
  </si>
  <si>
    <t>Medina, Curtis (2)</t>
  </si>
  <si>
    <t>Meier, Gerald (16)</t>
  </si>
  <si>
    <t>Meyer, Michael (5)</t>
  </si>
  <si>
    <t>Milbert, Randy (7)</t>
  </si>
  <si>
    <t>Millman, Yury (12)</t>
  </si>
  <si>
    <t>Moe, Tony (14)</t>
  </si>
  <si>
    <t>Monogue, Kevin (3)</t>
  </si>
  <si>
    <t>Morse, Charles (13)</t>
  </si>
  <si>
    <t>Nau, Wayne (1)</t>
  </si>
  <si>
    <t>Nestvold, Tom (10)</t>
  </si>
  <si>
    <t>Niska, Dylan (13)</t>
  </si>
  <si>
    <t>Nordstrom, Brent (3)</t>
  </si>
  <si>
    <t>Nymo, Andrew (9)</t>
  </si>
  <si>
    <t>Olson, Paul (16)</t>
  </si>
  <si>
    <t>Olson, Jeffrey (12)</t>
  </si>
  <si>
    <t>Olson, Dan (5)</t>
  </si>
  <si>
    <t>O'Shea, Jason (14)</t>
  </si>
  <si>
    <t>Paquette, Doug (6)</t>
  </si>
  <si>
    <t>Payne, Matthew (14)</t>
  </si>
  <si>
    <t>Penk, Dean (3)</t>
  </si>
  <si>
    <t>Peters, Daniel (7)</t>
  </si>
  <si>
    <t>Peterson, Ben (4)</t>
  </si>
  <si>
    <t>Pula, Ryan (3)</t>
  </si>
  <si>
    <t>Puntillo, Chas (4)</t>
  </si>
  <si>
    <t>Rask, Jesse (1)</t>
  </si>
  <si>
    <t>Reuter, Chris (12)</t>
  </si>
  <si>
    <t>Reykdal, Neal (11)</t>
  </si>
  <si>
    <t>Ridout, Gary (5)</t>
  </si>
  <si>
    <t>Riedel, Aaron (10)</t>
  </si>
  <si>
    <t>Riggs, Kent (9)</t>
  </si>
  <si>
    <t>Roberts, Dan (2)</t>
  </si>
  <si>
    <t>Roberts, Ted (12)</t>
  </si>
  <si>
    <t>Rogers, Ryan (3)</t>
  </si>
  <si>
    <t>Rust, Paul (7)</t>
  </si>
  <si>
    <t>Ryan, Michael (7)</t>
  </si>
  <si>
    <t>Scharmer, Gary (6)</t>
  </si>
  <si>
    <t>Scheunemann, Tom (15)</t>
  </si>
  <si>
    <t>Scheunemann, Ted (15)</t>
  </si>
  <si>
    <t>Schoeller, Dave (13)</t>
  </si>
  <si>
    <t>Schostag, Richard (9)</t>
  </si>
  <si>
    <t>Schultz, Nick (11)</t>
  </si>
  <si>
    <t>Shellenbaum, Steve (6)</t>
  </si>
  <si>
    <t>Sherburne, Jim (2)</t>
  </si>
  <si>
    <t>Sifuentes, Ramiro (11)</t>
  </si>
  <si>
    <t>Silberman, Sheldon (10)</t>
  </si>
  <si>
    <t>Slivken, Steve (6)</t>
  </si>
  <si>
    <t>Smith, Cory (5)</t>
  </si>
  <si>
    <t>Spicer, Kyle (3)</t>
  </si>
  <si>
    <t>Steffenhagen, Jay (5)</t>
  </si>
  <si>
    <t>Steichen, Peter (12)</t>
  </si>
  <si>
    <t>Steinhauser, Mark (12)</t>
  </si>
  <si>
    <t>Steinweg, Phil (10)</t>
  </si>
  <si>
    <t>Stellick, Tory (13)</t>
  </si>
  <si>
    <t>Stetler, Jim (15)</t>
  </si>
  <si>
    <t>Supalla, Dave (3)</t>
  </si>
  <si>
    <t>Susich, Steve (9)</t>
  </si>
  <si>
    <t>Sutton, Brian (16)</t>
  </si>
  <si>
    <t>Swanson, Erik (11)</t>
  </si>
  <si>
    <t>Tamhane, Rahul (2)</t>
  </si>
  <si>
    <t>Thrall, Jerry (10)</t>
  </si>
  <si>
    <t>Tsatsos, Charlie (14)</t>
  </si>
  <si>
    <t>Umscheid, Timmy (9)</t>
  </si>
  <si>
    <t>Verlo, Rick (8)</t>
  </si>
  <si>
    <t>Wagner, Jeff (2)</t>
  </si>
  <si>
    <t>Walden, Craig (8)</t>
  </si>
  <si>
    <t>Wallace, Bill (15)</t>
  </si>
  <si>
    <t>Wallace, Justin (15)</t>
  </si>
  <si>
    <t>Ward, Nick (11)</t>
  </si>
  <si>
    <t>Ward, Matt (14)</t>
  </si>
  <si>
    <t>Waters, Justin (3)</t>
  </si>
  <si>
    <t>Wennblom, Stephen (4)</t>
  </si>
  <si>
    <t>Wethington, Craig (4)</t>
  </si>
  <si>
    <t>White, Michael (15)</t>
  </si>
  <si>
    <t>Williams, Kirk (11)</t>
  </si>
  <si>
    <t>Wolfe, Ben (4)</t>
  </si>
  <si>
    <t>Wrecza, Chris (1)</t>
  </si>
  <si>
    <t>Wrecza, Joe (1)</t>
  </si>
  <si>
    <t>Yates, Emmy (16)</t>
  </si>
  <si>
    <t>Zejdlik, Randy (8)</t>
  </si>
  <si>
    <t>Zuck, Doug (15)</t>
  </si>
  <si>
    <t>Zurn, Ben (13)</t>
  </si>
  <si>
    <t>*Played Twice (match points split into separate weeks for Shootout Ranking purposes):</t>
  </si>
  <si>
    <t>6 &amp; 2.5</t>
  </si>
  <si>
    <t>Golfer ID:</t>
  </si>
  <si>
    <t>Date:</t>
  </si>
  <si>
    <t>First</t>
  </si>
  <si>
    <t>Last</t>
  </si>
  <si>
    <t>Holes</t>
  </si>
  <si>
    <t>Handicap</t>
  </si>
  <si>
    <t>Side</t>
  </si>
  <si>
    <t>Tee Box</t>
  </si>
  <si>
    <t>Rating Front</t>
  </si>
  <si>
    <t>Slope Front</t>
  </si>
  <si>
    <t>Rating Back</t>
  </si>
  <si>
    <t>Slope Back</t>
  </si>
  <si>
    <t>Gross Score</t>
  </si>
  <si>
    <t>Net Score</t>
  </si>
  <si>
    <t>Dan</t>
  </si>
  <si>
    <t>Anderson</t>
  </si>
  <si>
    <t>Back</t>
  </si>
  <si>
    <t>Member Tees Shortened</t>
  </si>
  <si>
    <t>Brian</t>
  </si>
  <si>
    <t>Beitlich</t>
  </si>
  <si>
    <t>Eric</t>
  </si>
  <si>
    <t>Berg</t>
  </si>
  <si>
    <t>Front</t>
  </si>
  <si>
    <t>Chuck</t>
  </si>
  <si>
    <t>Bernardy</t>
  </si>
  <si>
    <t>Dave</t>
  </si>
  <si>
    <t>Bialke</t>
  </si>
  <si>
    <t>Steve</t>
  </si>
  <si>
    <t>Binenstock</t>
  </si>
  <si>
    <t>Tom</t>
  </si>
  <si>
    <t>Bischel</t>
  </si>
  <si>
    <t>John</t>
  </si>
  <si>
    <t>Bolduc</t>
  </si>
  <si>
    <t>Robert</t>
  </si>
  <si>
    <t>Boufford</t>
  </si>
  <si>
    <t>Bredesen</t>
  </si>
  <si>
    <t>Jason</t>
  </si>
  <si>
    <t>Clark</t>
  </si>
  <si>
    <t>Richard</t>
  </si>
  <si>
    <t>Courtney</t>
  </si>
  <si>
    <t>Couture</t>
  </si>
  <si>
    <t>Todd</t>
  </si>
  <si>
    <t>Crandell</t>
  </si>
  <si>
    <t>Mike</t>
  </si>
  <si>
    <t>Deede</t>
  </si>
  <si>
    <t>Doug</t>
  </si>
  <si>
    <t>Diedrich</t>
  </si>
  <si>
    <t>Matthew</t>
  </si>
  <si>
    <t>Doherty</t>
  </si>
  <si>
    <t>Jesse</t>
  </si>
  <si>
    <t>Doughty</t>
  </si>
  <si>
    <t>Bob</t>
  </si>
  <si>
    <t>Engebretson</t>
  </si>
  <si>
    <t>Marcus</t>
  </si>
  <si>
    <t>Gahn</t>
  </si>
  <si>
    <t>Kelly</t>
  </si>
  <si>
    <t>Gallagher</t>
  </si>
  <si>
    <t>Nick</t>
  </si>
  <si>
    <t>Gnerer</t>
  </si>
  <si>
    <t>Matt</t>
  </si>
  <si>
    <t>Grove</t>
  </si>
  <si>
    <t>Grubb</t>
  </si>
  <si>
    <t>Gustafson</t>
  </si>
  <si>
    <t>Jeremy</t>
  </si>
  <si>
    <t>Hagen</t>
  </si>
  <si>
    <t>Steven</t>
  </si>
  <si>
    <t>Haik</t>
  </si>
  <si>
    <t>Hallfin</t>
  </si>
  <si>
    <t>Roger</t>
  </si>
  <si>
    <t>Hamm</t>
  </si>
  <si>
    <t>Hartmann</t>
  </si>
  <si>
    <t>Scott</t>
  </si>
  <si>
    <t>Jim</t>
  </si>
  <si>
    <t>Hegedus</t>
  </si>
  <si>
    <t>Hendrikson</t>
  </si>
  <si>
    <t>David</t>
  </si>
  <si>
    <t>Hillesheim</t>
  </si>
  <si>
    <t>Stan</t>
  </si>
  <si>
    <t>Hop</t>
  </si>
  <si>
    <t>Husnik</t>
  </si>
  <si>
    <t>Daniel</t>
  </si>
  <si>
    <t>Jacobs</t>
  </si>
  <si>
    <t>Noel</t>
  </si>
  <si>
    <t>Jacobson</t>
  </si>
  <si>
    <t>Larry</t>
  </si>
  <si>
    <t>Jocelyn</t>
  </si>
  <si>
    <t>Alec</t>
  </si>
  <si>
    <t>Johnson</t>
  </si>
  <si>
    <t>Ross</t>
  </si>
  <si>
    <t>J. Evan</t>
  </si>
  <si>
    <t>Kyle</t>
  </si>
  <si>
    <t>Johnsrud</t>
  </si>
  <si>
    <t>Brad</t>
  </si>
  <si>
    <t>Jordan</t>
  </si>
  <si>
    <t>Klatt</t>
  </si>
  <si>
    <t>Klein</t>
  </si>
  <si>
    <t>Krasen</t>
  </si>
  <si>
    <t>Mick</t>
  </si>
  <si>
    <t>Krause</t>
  </si>
  <si>
    <t>Lloyd "Chuck"</t>
  </si>
  <si>
    <t>Kugler</t>
  </si>
  <si>
    <t>Lang</t>
  </si>
  <si>
    <t>Mark</t>
  </si>
  <si>
    <t>Lange</t>
  </si>
  <si>
    <t>Greg</t>
  </si>
  <si>
    <t>Larson</t>
  </si>
  <si>
    <t>Lauffenburger</t>
  </si>
  <si>
    <t>Joel</t>
  </si>
  <si>
    <t>Longo</t>
  </si>
  <si>
    <t>Tim</t>
  </si>
  <si>
    <t>Lueder</t>
  </si>
  <si>
    <t>Marty</t>
  </si>
  <si>
    <t>Mangold</t>
  </si>
  <si>
    <t>Jeff</t>
  </si>
  <si>
    <t>Martin</t>
  </si>
  <si>
    <t>Gavin</t>
  </si>
  <si>
    <t>May</t>
  </si>
  <si>
    <t>Curtis</t>
  </si>
  <si>
    <t>Medina</t>
  </si>
  <si>
    <t>Gerald</t>
  </si>
  <si>
    <t>Meier</t>
  </si>
  <si>
    <t>Yury</t>
  </si>
  <si>
    <t>Millman</t>
  </si>
  <si>
    <t>Tony</t>
  </si>
  <si>
    <t>Moe</t>
  </si>
  <si>
    <t>Charles</t>
  </si>
  <si>
    <t>Morse</t>
  </si>
  <si>
    <t>Nestvold</t>
  </si>
  <si>
    <t>Paul</t>
  </si>
  <si>
    <t>Olson</t>
  </si>
  <si>
    <t>Jeffrey</t>
  </si>
  <si>
    <t>O'Shea</t>
  </si>
  <si>
    <t>Dean</t>
  </si>
  <si>
    <t>Penk</t>
  </si>
  <si>
    <t>Peters</t>
  </si>
  <si>
    <t>Chas</t>
  </si>
  <si>
    <t>Puntillo</t>
  </si>
  <si>
    <t>Neal</t>
  </si>
  <si>
    <t>Reykdal</t>
  </si>
  <si>
    <t>Gary</t>
  </si>
  <si>
    <t>Ridout</t>
  </si>
  <si>
    <t>Aaron</t>
  </si>
  <si>
    <t>Riedel</t>
  </si>
  <si>
    <t>Kent</t>
  </si>
  <si>
    <t>Riggs</t>
  </si>
  <si>
    <t>Ted</t>
  </si>
  <si>
    <t>Roberts</t>
  </si>
  <si>
    <t>Ryan</t>
  </si>
  <si>
    <t>Rogers</t>
  </si>
  <si>
    <t>Michael</t>
  </si>
  <si>
    <t>Scharmer</t>
  </si>
  <si>
    <t>Scheunemann</t>
  </si>
  <si>
    <t>Schoeller</t>
  </si>
  <si>
    <t>Schultz</t>
  </si>
  <si>
    <t>Shellenbaum</t>
  </si>
  <si>
    <t>Sherburne</t>
  </si>
  <si>
    <t>Ramiro</t>
  </si>
  <si>
    <t>Sifuentes</t>
  </si>
  <si>
    <t>Sheldon</t>
  </si>
  <si>
    <t>Silberman</t>
  </si>
  <si>
    <t>Slivken</t>
  </si>
  <si>
    <t>Jay</t>
  </si>
  <si>
    <t>Steffenhagen</t>
  </si>
  <si>
    <t>Peter</t>
  </si>
  <si>
    <t>Steichen</t>
  </si>
  <si>
    <t>Phil</t>
  </si>
  <si>
    <t>Steinweg</t>
  </si>
  <si>
    <t>Supalla</t>
  </si>
  <si>
    <t>Susich</t>
  </si>
  <si>
    <t>Erik</t>
  </si>
  <si>
    <t>Swanson</t>
  </si>
  <si>
    <t>Rahul</t>
  </si>
  <si>
    <t>Tamhane</t>
  </si>
  <si>
    <t>Bill</t>
  </si>
  <si>
    <t>Wallace</t>
  </si>
  <si>
    <t>Justin</t>
  </si>
  <si>
    <t>Waters</t>
  </si>
  <si>
    <t>Stephen</t>
  </si>
  <si>
    <t>Wennblom</t>
  </si>
  <si>
    <t>Craig</t>
  </si>
  <si>
    <t>Wethington</t>
  </si>
  <si>
    <t>White</t>
  </si>
  <si>
    <t>Ben</t>
  </si>
  <si>
    <t>Wolfe</t>
  </si>
  <si>
    <t>Joe</t>
  </si>
  <si>
    <t>Wrecza</t>
  </si>
  <si>
    <t>Emmy</t>
  </si>
  <si>
    <t>Yates</t>
  </si>
  <si>
    <t>Randy</t>
  </si>
  <si>
    <t>Zejdlik</t>
  </si>
  <si>
    <t>Zuck</t>
  </si>
  <si>
    <t>Zurn</t>
  </si>
  <si>
    <t>Brunt</t>
  </si>
  <si>
    <t>Cory</t>
  </si>
  <si>
    <t>Payne</t>
  </si>
  <si>
    <t>Rust</t>
  </si>
  <si>
    <t>Smith</t>
  </si>
  <si>
    <t>Walden</t>
  </si>
  <si>
    <t>Mauser</t>
  </si>
  <si>
    <t>Ballin</t>
  </si>
  <si>
    <t>Craver</t>
  </si>
  <si>
    <t>Egan</t>
  </si>
  <si>
    <t>Luke</t>
  </si>
  <si>
    <t>Kannel</t>
  </si>
  <si>
    <t>Andrew</t>
  </si>
  <si>
    <t>Nymo</t>
  </si>
  <si>
    <t>Rask</t>
  </si>
  <si>
    <t>Spicer</t>
  </si>
  <si>
    <t>Charlie</t>
  </si>
  <si>
    <t>Tsatsos</t>
  </si>
  <si>
    <t>Ward</t>
  </si>
  <si>
    <t>Frank</t>
  </si>
  <si>
    <t>Abramson</t>
  </si>
  <si>
    <t>McClernan</t>
  </si>
  <si>
    <t>Timmy</t>
  </si>
  <si>
    <t>Umscheid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</si>
  <si>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</si>
  <si>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</si>
  <si>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</si>
  <si>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</si>
  <si>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</si>
  <si>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</si>
  <si>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</si>
  <si>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</si>
  <si>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Joe Wrecza</t>
  </si>
  <si>
    <t>Brad Jordan</t>
  </si>
  <si>
    <t>Matt Doherty</t>
  </si>
  <si>
    <t>Steve Broyer</t>
  </si>
  <si>
    <t>Bob Boufford</t>
  </si>
  <si>
    <t>Dave Appelbaum</t>
  </si>
  <si>
    <t>Brian Sutton</t>
  </si>
  <si>
    <t>Mike Finkelstein</t>
  </si>
  <si>
    <r>
      <rPr>
        <u/>
        <sz val="7"/>
        <color indexed="26"/>
        <rFont val="Arial"/>
      </rPr>
      <t>wrecza77@yahoo.com 612-868-9485</t>
    </r>
  </si>
  <si>
    <r>
      <rPr>
        <u/>
        <sz val="7"/>
        <color indexed="26"/>
        <rFont val="Arial"/>
      </rPr>
      <t xml:space="preserve">bradeleyejordan@gmail.com 763-458-3414
</t>
    </r>
  </si>
  <si>
    <r>
      <rPr>
        <u/>
        <sz val="7"/>
        <color indexed="26"/>
        <rFont val="Arial"/>
      </rPr>
      <t>mdoherty@brutlaw.com 612-709-6839</t>
    </r>
  </si>
  <si>
    <r>
      <rPr>
        <u/>
        <sz val="7"/>
        <color indexed="26"/>
        <rFont val="Arial"/>
      </rPr>
      <t>stevebroyer@gmail.com 612-770-4645</t>
    </r>
  </si>
  <si>
    <r>
      <rPr>
        <u/>
        <sz val="7"/>
        <color indexed="26"/>
        <rFont val="Arial"/>
      </rPr>
      <t>rjboufford@msn.com 612-750-8353</t>
    </r>
  </si>
  <si>
    <r>
      <rPr>
        <u/>
        <sz val="7"/>
        <color indexed="26"/>
        <rFont val="Arial"/>
      </rPr>
      <t>phinmn@comcast.net 612-801-1004</t>
    </r>
  </si>
  <si>
    <r>
      <rPr>
        <u/>
        <sz val="7"/>
        <color indexed="26"/>
        <rFont val="Arial"/>
      </rPr>
      <t>brian.m.sutton@gmail.com 612-618-9150</t>
    </r>
  </si>
  <si>
    <r>
      <rPr>
        <u/>
        <sz val="7"/>
        <color indexed="26"/>
        <rFont val="Arial"/>
      </rPr>
      <t>mike@ackerberg.com 612-924-6410</t>
    </r>
  </si>
  <si>
    <t>Chris Wrecza</t>
  </si>
  <si>
    <t>Kelly Gallagher</t>
  </si>
  <si>
    <t>Brent Nordstrom</t>
  </si>
  <si>
    <t>Randy Gilbertson</t>
  </si>
  <si>
    <t>Gary Ridout</t>
  </si>
  <si>
    <t>Chuck Bernardy</t>
  </si>
  <si>
    <t>Nick Gnerer</t>
  </si>
  <si>
    <t>Bob Engebretson</t>
  </si>
  <si>
    <r>
      <rPr>
        <u/>
        <sz val="7"/>
        <color indexed="26"/>
        <rFont val="Arial"/>
      </rPr>
      <t>chris@thebankrecruiters.com 612-875-1223</t>
    </r>
  </si>
  <si>
    <r>
      <rPr>
        <u/>
        <sz val="7"/>
        <color indexed="26"/>
        <rFont val="Arial"/>
      </rPr>
      <t>kelly.gallagher@mac.com 612-730-2989</t>
    </r>
  </si>
  <si>
    <r>
      <rPr>
        <u/>
        <sz val="7"/>
        <color indexed="26"/>
        <rFont val="Arial"/>
      </rPr>
      <t>brentnordstrom@earthlink.net 612-770-8838</t>
    </r>
  </si>
  <si>
    <r>
      <rPr>
        <u/>
        <sz val="7"/>
        <color indexed="26"/>
        <rFont val="Arial"/>
      </rPr>
      <t>rgbert@yahoo.com 612-387-8414</t>
    </r>
  </si>
  <si>
    <r>
      <rPr>
        <u/>
        <sz val="7"/>
        <color indexed="26"/>
        <rFont val="Arial"/>
      </rPr>
      <t>garyridout@comcast.net 612-619-8598</t>
    </r>
  </si>
  <si>
    <r>
      <rPr>
        <u/>
        <sz val="7"/>
        <color indexed="26"/>
        <rFont val="Arial"/>
      </rPr>
      <t>cjbernardy@gmail.com 612.501.9622</t>
    </r>
  </si>
  <si>
    <r>
      <rPr>
        <u/>
        <sz val="7"/>
        <color indexed="26"/>
        <rFont val="Arial"/>
      </rPr>
      <t>ngnerer@comcast.net 612-280-9489</t>
    </r>
  </si>
  <si>
    <r>
      <rPr>
        <u/>
        <sz val="7"/>
        <color indexed="26"/>
        <rFont val="Arial"/>
      </rPr>
      <t>rengebre@brocade.com 612-710-5092</t>
    </r>
  </si>
  <si>
    <t>Judd Axelson</t>
  </si>
  <si>
    <t>Eric Berg</t>
  </si>
  <si>
    <t>Dan LaManna</t>
  </si>
  <si>
    <t>Brent Wolosyn</t>
  </si>
  <si>
    <t>Michael Meyer</t>
  </si>
  <si>
    <t>Jack Langlas</t>
  </si>
  <si>
    <t>Dan Peters</t>
  </si>
  <si>
    <t>Evan Johnson</t>
  </si>
  <si>
    <r>
      <rPr>
        <u/>
        <sz val="7"/>
        <color indexed="26"/>
        <rFont val="Arial"/>
      </rPr>
      <t>jaxelson@comcast.net 612-636-3821</t>
    </r>
  </si>
  <si>
    <r>
      <rPr>
        <u/>
        <sz val="7"/>
        <color indexed="26"/>
        <rFont val="Arial"/>
      </rPr>
      <t xml:space="preserve">ericberg77@yahoo.com </t>
    </r>
  </si>
  <si>
    <r>
      <rPr>
        <u/>
        <sz val="7"/>
        <color indexed="26"/>
        <rFont val="Arial"/>
      </rPr>
      <t>lamanna31@yahoo.com 651-442-0273</t>
    </r>
  </si>
  <si>
    <r>
      <rPr>
        <u/>
        <sz val="7"/>
        <color indexed="26"/>
        <rFont val="Arial"/>
      </rPr>
      <t>brent.wolosyn@gmail.com 612-578-6521</t>
    </r>
  </si>
  <si>
    <r>
      <rPr>
        <u/>
        <sz val="7"/>
        <color indexed="26"/>
        <rFont val="Arial"/>
      </rPr>
      <t>michael@spearenvelope.com 952-545-7124</t>
    </r>
  </si>
  <si>
    <r>
      <rPr>
        <u/>
        <sz val="7"/>
        <color indexed="26"/>
        <rFont val="Arial"/>
      </rPr>
      <t>j_langlas@yahoo.com 239-595-7092</t>
    </r>
  </si>
  <si>
    <r>
      <rPr>
        <u/>
        <sz val="7"/>
        <color indexed="26"/>
        <rFont val="Arial"/>
      </rPr>
      <t>danbomn@comcast.net 612-805-5749</t>
    </r>
  </si>
  <si>
    <r>
      <rPr>
        <u/>
        <sz val="7"/>
        <color indexed="26"/>
        <rFont val="Arial"/>
      </rPr>
      <t>ejohnson@thermetic.com 952-542-9355</t>
    </r>
  </si>
  <si>
    <t>Ross Johnson</t>
  </si>
  <si>
    <t>Craig Popp</t>
  </si>
  <si>
    <t>Kevin Monogue</t>
  </si>
  <si>
    <t>Eric Sorensen</t>
  </si>
  <si>
    <t>Noel Jacobson</t>
  </si>
  <si>
    <t>Jon Gaasedelen</t>
  </si>
  <si>
    <t>Yury Millman</t>
  </si>
  <si>
    <t>Jim Hegedus</t>
  </si>
  <si>
    <r>
      <rPr>
        <u/>
        <sz val="7"/>
        <color indexed="26"/>
        <rFont val="Arial"/>
      </rPr>
      <t>rossjohn11@hotmail.com 651-334-3398</t>
    </r>
  </si>
  <si>
    <r>
      <rPr>
        <u/>
        <sz val="7"/>
        <color indexed="26"/>
        <rFont val="Arial"/>
      </rPr>
      <t>craig.popp@rbc.com 612-703-5243</t>
    </r>
  </si>
  <si>
    <r>
      <rPr>
        <u/>
        <sz val="7"/>
        <color indexed="26"/>
        <rFont val="Arial"/>
      </rPr>
      <t>kevin.monogue@gmail.com 763-232-9247</t>
    </r>
  </si>
  <si>
    <r>
      <rPr>
        <u/>
        <sz val="7"/>
        <color indexed="26"/>
        <rFont val="Arial"/>
      </rPr>
      <t>ezsorensen@yahoo.com 612-501-4941</t>
    </r>
  </si>
  <si>
    <r>
      <rPr>
        <u/>
        <sz val="7"/>
        <color indexed="26"/>
        <rFont val="Arial"/>
      </rPr>
      <t>njacobson@dallasgrp.com 763591-1270</t>
    </r>
  </si>
  <si>
    <r>
      <rPr>
        <u/>
        <sz val="7"/>
        <color indexed="26"/>
        <rFont val="Arial"/>
      </rPr>
      <t>gaase001@yahoo.com 952-925-9581</t>
    </r>
  </si>
  <si>
    <r>
      <rPr>
        <u/>
        <sz val="7"/>
        <color indexed="26"/>
        <rFont val="Arial"/>
      </rPr>
      <t>ymillman@yahoo.com 763-593-5432</t>
    </r>
  </si>
  <si>
    <r>
      <rPr>
        <u/>
        <sz val="7"/>
        <color indexed="26"/>
        <rFont val="Arial"/>
      </rPr>
      <t>jhegedus@unlimited-usa.com 7637465150</t>
    </r>
  </si>
  <si>
    <t>Wayne Nau</t>
  </si>
  <si>
    <t>Matt Krasen</t>
  </si>
  <si>
    <t>Dave Supalla</t>
  </si>
  <si>
    <t>Reid Larson</t>
  </si>
  <si>
    <t>Paul Gerber</t>
  </si>
  <si>
    <t>Stan Hop</t>
  </si>
  <si>
    <t>Darrin Allen</t>
  </si>
  <si>
    <t>Randy Zejdlik</t>
  </si>
  <si>
    <r>
      <rPr>
        <u/>
        <sz val="7"/>
        <color indexed="26"/>
        <rFont val="Arial"/>
      </rPr>
      <t>waynenau05@msn.com 763-772-4754</t>
    </r>
  </si>
  <si>
    <r>
      <rPr>
        <u/>
        <sz val="7"/>
        <color indexed="26"/>
        <rFont val="Arial"/>
      </rPr>
      <t>mattkrasen@hotmail.com 651-894-2885</t>
    </r>
  </si>
  <si>
    <r>
      <rPr>
        <u/>
        <sz val="7"/>
        <color indexed="26"/>
        <rFont val="Arial"/>
      </rPr>
      <t>dwsupalla@gmail.com 612-670-2863</t>
    </r>
  </si>
  <si>
    <r>
      <rPr>
        <u/>
        <sz val="7"/>
        <color indexed="26"/>
        <rFont val="Arial"/>
      </rPr>
      <t>reid-larson@cargill.com</t>
    </r>
  </si>
  <si>
    <r>
      <rPr>
        <u/>
        <sz val="7"/>
        <color indexed="26"/>
        <rFont val="Arial"/>
      </rPr>
      <t>paulgerber12345@gmail.com 612-990-0303</t>
    </r>
  </si>
  <si>
    <r>
      <rPr>
        <u/>
        <sz val="7"/>
        <color indexed="26"/>
        <rFont val="Arial"/>
      </rPr>
      <t>stanhop33@msn.com 763-772-4447</t>
    </r>
  </si>
  <si>
    <r>
      <rPr>
        <u/>
        <sz val="7"/>
        <color indexed="26"/>
        <rFont val="Arial"/>
      </rPr>
      <t>darintallen@hotmail.com 612-810-4395</t>
    </r>
  </si>
  <si>
    <r>
      <rPr>
        <u/>
        <sz val="7"/>
        <color indexed="26"/>
        <rFont val="Arial"/>
      </rPr>
      <t>randyzed@usfamily.net 612-296-9689</t>
    </r>
  </si>
  <si>
    <t>Joel Longo</t>
  </si>
  <si>
    <t>Nick Hendrickson</t>
  </si>
  <si>
    <t>Curtis Tetzlaff</t>
  </si>
  <si>
    <t>Ryan Foudray</t>
  </si>
  <si>
    <t>Perry Jacobson</t>
  </si>
  <si>
    <t>Steve Couture</t>
  </si>
  <si>
    <t>Derek Schmale</t>
  </si>
  <si>
    <t>Rick Verlo</t>
  </si>
  <si>
    <r>
      <rPr>
        <u/>
        <sz val="7"/>
        <color indexed="26"/>
        <rFont val="Arial"/>
      </rPr>
      <t>jpl876@yahoo.com 952-303-3123</t>
    </r>
  </si>
  <si>
    <r>
      <rPr>
        <u/>
        <sz val="7"/>
        <color indexed="26"/>
        <rFont val="Arial"/>
      </rPr>
      <t>hendy107@gmail.com 612-803-2858</t>
    </r>
  </si>
  <si>
    <r>
      <rPr>
        <u/>
        <sz val="7"/>
        <color indexed="26"/>
        <rFont val="Arial"/>
      </rPr>
      <t xml:space="preserve">curt.tetzlaff@gmail.com </t>
    </r>
  </si>
  <si>
    <r>
      <rPr>
        <u/>
        <sz val="7"/>
        <color indexed="26"/>
        <rFont val="Arial"/>
      </rPr>
      <t>ryanfoudray@rxlandscape.com 612-369-1660</t>
    </r>
  </si>
  <si>
    <t>612-867-0079</t>
  </si>
  <si>
    <r>
      <rPr>
        <u/>
        <sz val="7"/>
        <color indexed="26"/>
        <rFont val="Arial"/>
      </rPr>
      <t>ecouture80@comcast.net 763-443-6362</t>
    </r>
  </si>
  <si>
    <r>
      <rPr>
        <u/>
        <sz val="7"/>
        <color indexed="26"/>
        <rFont val="Arial"/>
      </rPr>
      <t>derekschmale@hotmail.com 319-541-5430</t>
    </r>
  </si>
  <si>
    <r>
      <rPr>
        <u/>
        <sz val="7"/>
        <color indexed="26"/>
        <rFont val="Arial"/>
      </rPr>
      <t>rverloimag@aol.com 612-750-7743</t>
    </r>
  </si>
  <si>
    <t>Alec Johnson</t>
  </si>
  <si>
    <t>Nick Schultz</t>
  </si>
  <si>
    <t>Justin Waters</t>
  </si>
  <si>
    <t>Scott Edstrom</t>
  </si>
  <si>
    <t>Steven Haik</t>
  </si>
  <si>
    <t>Steve Shellenbaum</t>
  </si>
  <si>
    <t>Jameson Shiek</t>
  </si>
  <si>
    <t>Rob Bialon</t>
  </si>
  <si>
    <r>
      <rPr>
        <u/>
        <sz val="7"/>
        <color indexed="26"/>
        <rFont val="Arial"/>
      </rPr>
      <t>alecjohnson@gmail.com 952-200-0754</t>
    </r>
  </si>
  <si>
    <r>
      <rPr>
        <u/>
        <sz val="7"/>
        <color indexed="26"/>
        <rFont val="Arial"/>
      </rPr>
      <t>nschultz23@gmail.com 612-964-4289</t>
    </r>
  </si>
  <si>
    <r>
      <rPr>
        <u/>
        <sz val="7"/>
        <color indexed="26"/>
        <rFont val="Arial"/>
      </rPr>
      <t>justinw@ibdmn.com 612-363-4420</t>
    </r>
  </si>
  <si>
    <r>
      <rPr>
        <u/>
        <sz val="7"/>
        <color indexed="26"/>
        <rFont val="Arial"/>
      </rPr>
      <t>scottedstrom@yahoo.com 408-242-7135</t>
    </r>
  </si>
  <si>
    <r>
      <rPr>
        <u/>
        <sz val="7"/>
        <color indexed="26"/>
        <rFont val="Arial"/>
      </rPr>
      <t>steve.haik@bsci.com 612-522-7901</t>
    </r>
  </si>
  <si>
    <r>
      <rPr>
        <u/>
        <sz val="7"/>
        <color indexed="26"/>
        <rFont val="Arial"/>
      </rPr>
      <t>ssshell1@aol.com 952-472-7939</t>
    </r>
  </si>
  <si>
    <r>
      <rPr>
        <u/>
        <sz val="7"/>
        <color indexed="26"/>
        <rFont val="Arial"/>
      </rPr>
      <t>jshiek@shiekstax.com 612-232-4175</t>
    </r>
  </si>
  <si>
    <r>
      <rPr>
        <u/>
        <sz val="7"/>
        <color indexed="26"/>
        <rFont val="Arial"/>
      </rPr>
      <t>robbialon@comcast.net 612-598-8872</t>
    </r>
  </si>
  <si>
    <t>Andy Wright</t>
  </si>
  <si>
    <t>Ryan Dahl</t>
  </si>
  <si>
    <t>Ryan Pula</t>
  </si>
  <si>
    <t>Steve Snater</t>
  </si>
  <si>
    <t>Steven Houtz</t>
  </si>
  <si>
    <t>Steve Slivken</t>
  </si>
  <si>
    <t>Laurence Jocelyn</t>
  </si>
  <si>
    <t>Gerald Meior</t>
  </si>
  <si>
    <r>
      <rPr>
        <u/>
        <sz val="7"/>
        <color indexed="26"/>
        <rFont val="Arial"/>
      </rPr>
      <t>andy@grapevinerecruiting.com 952-856-2371</t>
    </r>
  </si>
  <si>
    <r>
      <rPr>
        <u/>
        <sz val="7"/>
        <color indexed="26"/>
        <rFont val="Arial"/>
      </rPr>
      <t>ryandahl72@gmail.com</t>
    </r>
  </si>
  <si>
    <r>
      <rPr>
        <u/>
        <sz val="7"/>
        <color indexed="26"/>
        <rFont val="Arial"/>
      </rPr>
      <t>ryanthomas1323@yahoo.com 952-393-4872</t>
    </r>
  </si>
  <si>
    <r>
      <rPr>
        <u/>
        <sz val="7"/>
        <color indexed="26"/>
        <rFont val="Arial"/>
      </rPr>
      <t>steves@arcolacapital.com 612-599-6357</t>
    </r>
  </si>
  <si>
    <t>steven.houtz@gmail.com 612-845-5967</t>
  </si>
  <si>
    <r>
      <rPr>
        <u/>
        <sz val="7"/>
        <color indexed="26"/>
        <rFont val="Arial"/>
      </rPr>
      <t>sslivken@comcast.net 763-258-1177</t>
    </r>
  </si>
  <si>
    <r>
      <rPr>
        <u/>
        <sz val="7"/>
        <color indexed="26"/>
        <rFont val="Arial"/>
      </rPr>
      <t>umd1980@msn.com 612-963-4973</t>
    </r>
  </si>
  <si>
    <r>
      <rPr>
        <u/>
        <sz val="7"/>
        <color indexed="26"/>
        <rFont val="Arial"/>
      </rPr>
      <t>gmeier@e-commworks.com 612-868-3676</t>
    </r>
  </si>
  <si>
    <t>Dan Gregorich</t>
  </si>
  <si>
    <t>Mark Decker</t>
  </si>
  <si>
    <t>Charles Marion</t>
  </si>
  <si>
    <t>Todd Miron</t>
  </si>
  <si>
    <t>Dave Bialke</t>
  </si>
  <si>
    <t>Stephen Susich</t>
  </si>
  <si>
    <t>Michael Deede</t>
  </si>
  <si>
    <t>Scott Hartmann</t>
  </si>
  <si>
    <r>
      <rPr>
        <u/>
        <sz val="7"/>
        <color indexed="26"/>
        <rFont val="Arial"/>
      </rPr>
      <t>gregorid@bsci.com 763-370-2833</t>
    </r>
  </si>
  <si>
    <r>
      <rPr>
        <u/>
        <sz val="7"/>
        <color indexed="26"/>
        <rFont val="Arial"/>
      </rPr>
      <t>mdecks@hotmail.com</t>
    </r>
  </si>
  <si>
    <r>
      <rPr>
        <u/>
        <sz val="7"/>
        <color indexed="26"/>
        <rFont val="Arial"/>
      </rPr>
      <t xml:space="preserve">chuckmarion87@gmail.com </t>
    </r>
  </si>
  <si>
    <r>
      <rPr>
        <u/>
        <sz val="7"/>
        <color indexed="26"/>
        <rFont val="Arial"/>
      </rPr>
      <t xml:space="preserve">todd-miron@cargill.com 612-718-3991 </t>
    </r>
  </si>
  <si>
    <r>
      <rPr>
        <u/>
        <sz val="7"/>
        <color indexed="26"/>
        <rFont val="Arial"/>
      </rPr>
      <t>dbialke@bialkelaw.com 612-998-5516</t>
    </r>
  </si>
  <si>
    <r>
      <rPr>
        <u/>
        <sz val="7"/>
        <color indexed="26"/>
        <rFont val="Arial"/>
      </rPr>
      <t>steve@probooksmn.com 763-525-1821</t>
    </r>
  </si>
  <si>
    <r>
      <rPr>
        <u/>
        <sz val="7"/>
        <color indexed="26"/>
        <rFont val="Arial"/>
      </rPr>
      <t>michael.d.deede@pjc.com 612-303-6507</t>
    </r>
  </si>
  <si>
    <r>
      <rPr>
        <u/>
        <sz val="7"/>
        <color indexed="26"/>
        <rFont val="Arial"/>
      </rPr>
      <t>scott.hartmann@writingassist.com 763-464-0400</t>
    </r>
  </si>
  <si>
    <t>Tim Lipanot</t>
  </si>
  <si>
    <t>Eric Swift</t>
  </si>
  <si>
    <t>Jack Alley</t>
  </si>
  <si>
    <t>Chad Olsen</t>
  </si>
  <si>
    <t>Adam Justin</t>
  </si>
  <si>
    <t>Steven Klatt</t>
  </si>
  <si>
    <t>Rich Benson</t>
  </si>
  <si>
    <t>Thomas Bredesen</t>
  </si>
  <si>
    <r>
      <rPr>
        <u/>
        <sz val="7"/>
        <color indexed="26"/>
        <rFont val="Arial"/>
      </rPr>
      <t>tclipanot@gmail.com 162-267-9706</t>
    </r>
  </si>
  <si>
    <r>
      <rPr>
        <u/>
        <sz val="7"/>
        <color indexed="26"/>
        <rFont val="Arial"/>
      </rPr>
      <t>ericswift13@gmail.com</t>
    </r>
  </si>
  <si>
    <r>
      <rPr>
        <u/>
        <sz val="7"/>
        <color indexed="26"/>
        <rFont val="Arial"/>
      </rPr>
      <t>Jacksonalley1@gmail.com 612-816-0862</t>
    </r>
  </si>
  <si>
    <r>
      <rPr>
        <u/>
        <sz val="7"/>
        <color indexed="26"/>
        <rFont val="Arial"/>
      </rPr>
      <t>chad@cornerstonemediagroup.com 612-220-4014</t>
    </r>
  </si>
  <si>
    <r>
      <rPr>
        <u/>
        <sz val="7"/>
        <color indexed="26"/>
        <rFont val="Arial"/>
      </rPr>
      <t>adamjustincpa@gmail.com 952-452-2881</t>
    </r>
  </si>
  <si>
    <r>
      <rPr>
        <u/>
        <sz val="7"/>
        <color indexed="26"/>
        <rFont val="Arial"/>
      </rPr>
      <t>sklatt@comcast.net 612-799-3405</t>
    </r>
  </si>
  <si>
    <r>
      <rPr>
        <u/>
        <sz val="7"/>
        <color indexed="26"/>
        <rFont val="Arial"/>
      </rPr>
      <t>riches30@gmail.com 612-242-8809</t>
    </r>
  </si>
  <si>
    <r>
      <rPr>
        <u/>
        <sz val="7"/>
        <color indexed="26"/>
        <rFont val="Arial"/>
      </rPr>
      <t>tom.bredesen@mmstwincities.com 612-325-7473</t>
    </r>
  </si>
  <si>
    <t>Chuck Kugler</t>
  </si>
  <si>
    <t>Nick Ward</t>
  </si>
  <si>
    <t>Dean Penk</t>
  </si>
  <si>
    <t>Craig Wethington</t>
  </si>
  <si>
    <t>Tom Law</t>
  </si>
  <si>
    <t>Rick Bollin</t>
  </si>
  <si>
    <t>Scott Bechtold</t>
  </si>
  <si>
    <t>Steve Hartmann</t>
  </si>
  <si>
    <r>
      <rPr>
        <u/>
        <sz val="7"/>
        <color indexed="26"/>
        <rFont val="Arial"/>
      </rPr>
      <t>chuckhaircut@gmail.com 952-250-6041</t>
    </r>
  </si>
  <si>
    <r>
      <rPr>
        <u/>
        <sz val="7"/>
        <color indexed="26"/>
        <rFont val="Arial"/>
      </rPr>
      <t xml:space="preserve">nickp.ward@yahoo.com </t>
    </r>
  </si>
  <si>
    <r>
      <rPr>
        <u/>
        <sz val="7"/>
        <color indexed="26"/>
        <rFont val="Arial"/>
      </rPr>
      <t>vochio@yahoo.com 763-3778606</t>
    </r>
  </si>
  <si>
    <r>
      <rPr>
        <u/>
        <sz val="7"/>
        <color indexed="26"/>
        <rFont val="Arial"/>
      </rPr>
      <t>dcwethington@yahoo.com 6125951397</t>
    </r>
  </si>
  <si>
    <r>
      <rPr>
        <u/>
        <sz val="7"/>
        <color indexed="26"/>
        <rFont val="Arial"/>
      </rPr>
      <t>tmlgv@comcast.net 763-545-7214</t>
    </r>
  </si>
  <si>
    <r>
      <rPr>
        <u/>
        <sz val="7"/>
        <color indexed="26"/>
        <rFont val="Arial"/>
      </rPr>
      <t>rick.bollin@gmail.com 952-546-6339</t>
    </r>
  </si>
  <si>
    <r>
      <rPr>
        <u/>
        <sz val="7"/>
        <color indexed="26"/>
        <rFont val="Arial"/>
      </rPr>
      <t>slbechtold2000@yahoo.com 763-360-7971</t>
    </r>
  </si>
  <si>
    <r>
      <rPr>
        <u/>
        <sz val="7"/>
        <color indexed="26"/>
        <rFont val="Arial"/>
      </rPr>
      <t>sh4441@gmail.com 612-325-4441</t>
    </r>
  </si>
  <si>
    <t>2019 WNL Rosters</t>
  </si>
  <si>
    <t>Team 10</t>
  </si>
  <si>
    <t>Team 11</t>
  </si>
  <si>
    <t>Team 15</t>
  </si>
  <si>
    <t>Team 16</t>
  </si>
  <si>
    <t>I Like Big Putts</t>
  </si>
  <si>
    <t>Mid-Round Crisis</t>
  </si>
  <si>
    <t>Last Call</t>
  </si>
  <si>
    <t>Fairway 2 Heaven</t>
  </si>
  <si>
    <t>CTB</t>
  </si>
  <si>
    <t>Bald Man Brewing Co.</t>
  </si>
  <si>
    <t>The Loop</t>
  </si>
  <si>
    <t>Foreplay</t>
  </si>
  <si>
    <t>Hoffman, Howard</t>
  </si>
  <si>
    <t>Jordan, Brad</t>
  </si>
  <si>
    <t>Boufford, Robert</t>
  </si>
  <si>
    <t>Medina, Curtis</t>
  </si>
  <si>
    <t>Grove, Matt</t>
  </si>
  <si>
    <t>Scheunemann, Ted</t>
  </si>
  <si>
    <t>Sutton, Brian</t>
  </si>
  <si>
    <t>Allen, Darin</t>
  </si>
  <si>
    <r>
      <rPr>
        <sz val="10"/>
        <color indexed="8"/>
        <rFont val="Arial"/>
      </rPr>
      <t>howard.hoffman@gmail.com</t>
    </r>
  </si>
  <si>
    <r>
      <rPr>
        <sz val="10"/>
        <color indexed="8"/>
        <rFont val="Arial"/>
      </rPr>
      <t>bradleyejordan@gmail.com</t>
    </r>
  </si>
  <si>
    <t>rjboufford@msn.com</t>
  </si>
  <si>
    <t>cemedina@comcast.net</t>
  </si>
  <si>
    <r>
      <rPr>
        <sz val="10"/>
        <color indexed="8"/>
        <rFont val="Arial"/>
      </rPr>
      <t>grove9021@gmail.com</t>
    </r>
  </si>
  <si>
    <t>theo529@comcast.net</t>
  </si>
  <si>
    <r>
      <rPr>
        <sz val="10"/>
        <color indexed="8"/>
        <rFont val="Arial"/>
      </rPr>
      <t>brian.m.sutton@gmail.com</t>
    </r>
  </si>
  <si>
    <r>
      <rPr>
        <sz val="10"/>
        <color indexed="8"/>
        <rFont val="Arial"/>
      </rPr>
      <t>darintallen@hotmail.com</t>
    </r>
  </si>
  <si>
    <t>Gustafson, Dan</t>
  </si>
  <si>
    <t>Josh Bloom</t>
  </si>
  <si>
    <t>Cory Smith</t>
  </si>
  <si>
    <t>Dan Roberts</t>
  </si>
  <si>
    <t>Bill Wallace</t>
  </si>
  <si>
    <t>Brent Lindstrom</t>
  </si>
  <si>
    <t>Brian Beitlich</t>
  </si>
  <si>
    <t>Ballin, Nick</t>
  </si>
  <si>
    <t>Nick Hendrikson</t>
  </si>
  <si>
    <t>Dan Olson</t>
  </si>
  <si>
    <t>Eric Beitlich</t>
  </si>
  <si>
    <t>Daniel Jacobs</t>
  </si>
  <si>
    <t>Dan Grubb</t>
  </si>
  <si>
    <t>Clark, Jason</t>
  </si>
  <si>
    <t>Gavin May</t>
  </si>
  <si>
    <t>David Bialke</t>
  </si>
  <si>
    <t>Jeff Wagner</t>
  </si>
  <si>
    <t>Don Grove</t>
  </si>
  <si>
    <t>Doug Lang</t>
  </si>
  <si>
    <t>Daniel Peters</t>
  </si>
  <si>
    <t>Jerry Thrall</t>
  </si>
  <si>
    <t>Doug Maday</t>
  </si>
  <si>
    <t>Jeremy Hagen</t>
  </si>
  <si>
    <t>Frank Abramson</t>
  </si>
  <si>
    <t>Doug Zuck</t>
  </si>
  <si>
    <t>Doug Diedrich</t>
  </si>
  <si>
    <t>Larry Jocelyn</t>
  </si>
  <si>
    <t>Larry Larson</t>
  </si>
  <si>
    <t>Neal Reykdal</t>
  </si>
  <si>
    <t>Jim Husnik</t>
  </si>
  <si>
    <t>Jesse Rask</t>
  </si>
  <si>
    <t>Jeff Gillis</t>
  </si>
  <si>
    <t>Doug Paquette</t>
  </si>
  <si>
    <t>Mark Lange</t>
  </si>
  <si>
    <t>Mangold, Marty</t>
  </si>
  <si>
    <t>Jay Steffenhagen</t>
  </si>
  <si>
    <t>Jim Sherburne</t>
  </si>
  <si>
    <t>Jim Stetler</t>
  </si>
  <si>
    <t>Gary Scharmer</t>
  </si>
  <si>
    <t>Mike Deede</t>
  </si>
  <si>
    <t>Nestvold, Tom</t>
  </si>
  <si>
    <t>Ramiro Sifuentes</t>
  </si>
  <si>
    <t>Marcus Gahn</t>
  </si>
  <si>
    <t>Justin Wallace</t>
  </si>
  <si>
    <t>Greg Larson</t>
  </si>
  <si>
    <t>Mike Ryan</t>
  </si>
  <si>
    <t>Phil Steinweg</t>
  </si>
  <si>
    <t>Erik Swanson</t>
  </si>
  <si>
    <t>Rahul Tamhane</t>
  </si>
  <si>
    <t>Mick Krause</t>
  </si>
  <si>
    <t>Luke Fox</t>
  </si>
  <si>
    <t>Paul Rust</t>
  </si>
  <si>
    <t>Riedel, Aaron</t>
  </si>
  <si>
    <t>Steve Binenstock</t>
  </si>
  <si>
    <t>Michael White</t>
  </si>
  <si>
    <t>Randy Milbert</t>
  </si>
  <si>
    <t>Silberman, Sheldon</t>
  </si>
  <si>
    <t>Kirk Williams</t>
  </si>
  <si>
    <t>Steve Haik</t>
  </si>
  <si>
    <t>Ward Eames</t>
  </si>
  <si>
    <t>Tom Scheunemann</t>
  </si>
  <si>
    <t>Team 9</t>
  </si>
  <si>
    <t>Team 12</t>
  </si>
  <si>
    <t>Team 13</t>
  </si>
  <si>
    <t>Team 14</t>
  </si>
  <si>
    <t>Six Pack</t>
  </si>
  <si>
    <t>9th Green at 9</t>
  </si>
  <si>
    <t>Range Balls</t>
  </si>
  <si>
    <t>Zed Heads</t>
  </si>
  <si>
    <t>Pin Seekers</t>
  </si>
  <si>
    <t>Team Hack Attack</t>
  </si>
  <si>
    <t>Putt 4 Dough</t>
  </si>
  <si>
    <t>Par then Bar</t>
  </si>
  <si>
    <t>Shellenbaum, Steve</t>
  </si>
  <si>
    <t>Brynteson, Richard</t>
  </si>
  <si>
    <t>Lueder, Tim</t>
  </si>
  <si>
    <t>Zejdlik, Randy</t>
  </si>
  <si>
    <t>Martin, Jeff</t>
  </si>
  <si>
    <t>Supalla, Dave</t>
  </si>
  <si>
    <t>Hamm Roger</t>
  </si>
  <si>
    <t>Johnson, Alec</t>
  </si>
  <si>
    <t>ssshell1@aol.com</t>
  </si>
  <si>
    <r>
      <rPr>
        <sz val="10"/>
        <color indexed="8"/>
        <rFont val="Arial"/>
      </rPr>
      <t>golf@brynteson.info</t>
    </r>
  </si>
  <si>
    <r>
      <rPr>
        <sz val="10"/>
        <color indexed="8"/>
        <rFont val="Arial"/>
      </rPr>
      <t>trl394@yahoo.com</t>
    </r>
  </si>
  <si>
    <r>
      <rPr>
        <sz val="10"/>
        <color indexed="8"/>
        <rFont val="Arial"/>
      </rPr>
      <t>randyzed@gmail.com</t>
    </r>
  </si>
  <si>
    <r>
      <rPr>
        <sz val="10"/>
        <color indexed="8"/>
        <rFont val="Arial"/>
      </rPr>
      <t>dwsupalla@yahoo.com</t>
    </r>
  </si>
  <si>
    <r>
      <rPr>
        <sz val="10"/>
        <color indexed="8"/>
        <rFont val="Arial"/>
      </rPr>
      <t>roger.hamm@comcast.net</t>
    </r>
  </si>
  <si>
    <t>alecsjohnson@gmail.com</t>
  </si>
  <si>
    <t>(763) 458-4702</t>
  </si>
  <si>
    <t>612-384-4262</t>
  </si>
  <si>
    <t>Andrew Nymo</t>
  </si>
  <si>
    <t>Chris Reuter</t>
  </si>
  <si>
    <t>Bob Engebrestom</t>
  </si>
  <si>
    <t>Ben Peterson</t>
  </si>
  <si>
    <t>Ben Zurn</t>
  </si>
  <si>
    <t>Charlie Tsatsos</t>
  </si>
  <si>
    <t>Brian Egan</t>
  </si>
  <si>
    <t>Ermin Cicic</t>
  </si>
  <si>
    <t>Craig Walden</t>
  </si>
  <si>
    <t>Ben Wolfe</t>
  </si>
  <si>
    <t>Charles Morse</t>
  </si>
  <si>
    <t>Colby Grupa</t>
  </si>
  <si>
    <t>Bugler, Doug</t>
  </si>
  <si>
    <t>Jeff Olson</t>
  </si>
  <si>
    <t>Doug Christensen</t>
  </si>
  <si>
    <t>Chas Puntillo</t>
  </si>
  <si>
    <t>Cory Jacobson</t>
  </si>
  <si>
    <t>Greg Mauser</t>
  </si>
  <si>
    <t>John Kitchener</t>
  </si>
  <si>
    <t>Mark Lauffenburger</t>
  </si>
  <si>
    <t>Dan Anderson</t>
  </si>
  <si>
    <t>Jason O’Shea</t>
  </si>
  <si>
    <t>Mark Steinhauser</t>
  </si>
  <si>
    <t>Dan Klein</t>
  </si>
  <si>
    <t>Kyle Johnsrud</t>
  </si>
  <si>
    <t>Dan Kjorsvik</t>
  </si>
  <si>
    <t>Kannel, Luke</t>
  </si>
  <si>
    <t>Peter Steichen</t>
  </si>
  <si>
    <t>Mark Kraus</t>
  </si>
  <si>
    <t>Kyle Spicer</t>
  </si>
  <si>
    <t>Dave Schoeller</t>
  </si>
  <si>
    <t>Matt Ward</t>
  </si>
  <si>
    <t>Kyle Egan</t>
  </si>
  <si>
    <t>Richard Courtney</t>
  </si>
  <si>
    <t>Stephen Wennbloom</t>
  </si>
  <si>
    <t>David Hillesheim</t>
  </si>
  <si>
    <t>Matthew Payne</t>
  </si>
  <si>
    <t>Richard Schostag</t>
  </si>
  <si>
    <t>Steve Craver</t>
  </si>
  <si>
    <t>Ryan Brunt</t>
  </si>
  <si>
    <t>Dylan Niska</t>
  </si>
  <si>
    <t>Patrick Burrage</t>
  </si>
  <si>
    <t>Riggs, Kent</t>
  </si>
  <si>
    <t>Ted Roberts</t>
  </si>
  <si>
    <t>Todd Crandell</t>
  </si>
  <si>
    <t>Tom Bischel</t>
  </si>
  <si>
    <t>Phil Berendt</t>
  </si>
  <si>
    <t>Steve Susish</t>
  </si>
  <si>
    <t>Tom Bredesen</t>
  </si>
  <si>
    <t>Todd Knutson</t>
  </si>
  <si>
    <t>Ryan Rogers</t>
  </si>
  <si>
    <t>Tory Stellick</t>
  </si>
  <si>
    <t>Tony Moe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</si>
</sst>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&quot;* #,##0.0&quot; &quot;;&quot; &quot;* \(#,##0.0\);&quot; &quot;* &quot;-&quot;??&quot; &quot;"/>
    <numFmt numFmtId="165" formatCode="0.000"/>
    <numFmt numFmtId="166" formatCode="0.0"/>
    <numFmt numFmtId="167" formatCode="mmmm&quot; &quot;d&quot;, &quot;yyyy"/>
    <numFmt numFmtId="168" formatCode="&quot;$&quot;#,##0&quot; &quot;;\(&quot;$&quot;#,##0\)"/>
    <numFmt numFmtId="169" formatCode="&quot; &quot;* #,##0&quot; &quot;;&quot; &quot;* \(#,##0\);&quot; &quot;* &quot;-&quot;??&quot; &quot;"/>
    <numFmt numFmtId="170" formatCode="[&lt;=9999999]###&quot;-&quot;####;\(###&quot;) &quot;###&quot;-&quot;####"/>
  </numFmts>
  <fonts count="26">
    <font>
      <sz val="11"/>
      <color indexed="8"/>
      <name val="Calibri"/>
    </font>
    <font>
      <sz val="18"/>
      <color indexed="9"/>
      <name val="Inherit"/>
    </font>
    <font>
      <b/>
      <sz val="12"/>
      <color indexed="12"/>
      <name val="Inherit"/>
    </font>
    <font>
      <b/>
      <sz val="8"/>
      <color indexed="13"/>
      <name val="Inherit"/>
    </font>
    <font>
      <b/>
      <sz val="11"/>
      <color indexed="8"/>
      <name val="Calibri"/>
    </font>
    <font>
      <sz val="8"/>
      <color indexed="13"/>
      <name val="Inherit"/>
    </font>
    <font>
      <b/>
      <sz val="9"/>
      <color indexed="14"/>
      <name val="Arial"/>
    </font>
    <font>
      <b/>
      <sz val="9"/>
      <color indexed="15"/>
      <name val="Arial"/>
    </font>
    <font>
      <sz val="9"/>
      <color indexed="16"/>
      <name val="Arial"/>
    </font>
    <font>
      <sz val="9"/>
      <color indexed="17"/>
      <name val="Arial"/>
    </font>
    <font>
      <sz val="9"/>
      <color indexed="13"/>
      <name val="Arial"/>
    </font>
    <font>
      <b/>
      <sz val="8"/>
      <color indexed="19"/>
      <name val="Inherit"/>
    </font>
    <font>
      <sz val="9"/>
      <color indexed="14"/>
      <name val="Arial"/>
    </font>
    <font>
      <sz val="9"/>
      <color indexed="20"/>
      <name val="Arial"/>
    </font>
    <font>
      <sz val="12"/>
      <color indexed="8"/>
      <name val="Calibri"/>
    </font>
    <font>
      <sz val="10"/>
      <color indexed="8"/>
      <name val="Calibri"/>
    </font>
    <font>
      <sz val="9"/>
      <color indexed="8"/>
      <name val="Verdana"/>
    </font>
    <font>
      <b/>
      <sz val="11"/>
      <color indexed="8"/>
      <name val="Verdana"/>
    </font>
    <font>
      <sz val="11"/>
      <color indexed="23"/>
      <name val="Calibri"/>
    </font>
    <font>
      <b/>
      <sz val="10"/>
      <color indexed="8"/>
      <name val="Arial"/>
    </font>
    <font>
      <b/>
      <sz val="12"/>
      <color indexed="8"/>
      <name val="Arial"/>
    </font>
    <font>
      <u/>
      <sz val="7"/>
      <color indexed="26"/>
      <name val="Arial"/>
    </font>
    <font>
      <sz val="12"/>
      <color indexed="8"/>
      <name val="Arial"/>
    </font>
    <font>
      <b/>
      <sz val="14"/>
      <color indexed="8"/>
      <name val="Arial"/>
    </font>
    <font>
      <b/>
      <u/>
      <sz val="12"/>
      <color indexed="8"/>
      <name val="Arial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29"/>
        <bgColor auto="1"/>
      </patternFill>
    </fill>
  </fills>
  <borders count="7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thin">
        <color indexed="8"/>
      </top>
      <bottom style="medium">
        <color indexed="18"/>
      </bottom>
      <diagonal/>
    </border>
    <border>
      <left style="medium">
        <color indexed="18"/>
      </left>
      <right style="thin">
        <color indexed="11"/>
      </right>
      <top style="thin">
        <color indexed="8"/>
      </top>
      <bottom style="medium">
        <color indexed="1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18"/>
      </bottom>
      <diagonal/>
    </border>
    <border>
      <left style="thin">
        <color indexed="11"/>
      </left>
      <right style="thin">
        <color indexed="11"/>
      </right>
      <top style="medium">
        <color indexed="1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thin">
        <color indexed="1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thin">
        <color indexed="11"/>
      </top>
      <bottom style="medium">
        <color indexed="2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8"/>
      </right>
      <top style="medium">
        <color indexed="21"/>
      </top>
      <bottom style="medium">
        <color indexed="21"/>
      </bottom>
      <diagonal/>
    </border>
    <border>
      <left style="medium">
        <color indexed="18"/>
      </left>
      <right style="thin">
        <color indexed="11"/>
      </right>
      <top style="medium">
        <color indexed="21"/>
      </top>
      <bottom style="medium">
        <color indexed="21"/>
      </bottom>
      <diagonal/>
    </border>
    <border>
      <left style="thin">
        <color indexed="11"/>
      </left>
      <right style="thin">
        <color indexed="11"/>
      </right>
      <top style="medium">
        <color indexed="21"/>
      </top>
      <bottom style="medium">
        <color indexed="21"/>
      </bottom>
      <diagonal/>
    </border>
    <border>
      <left style="thin">
        <color indexed="11"/>
      </left>
      <right style="medium">
        <color indexed="18"/>
      </right>
      <top style="medium">
        <color indexed="21"/>
      </top>
      <bottom style="thin">
        <color indexed="11"/>
      </bottom>
      <diagonal/>
    </border>
    <border>
      <left style="medium">
        <color indexed="18"/>
      </left>
      <right style="thin">
        <color indexed="11"/>
      </right>
      <top style="medium">
        <color indexed="2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2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1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11"/>
      </left>
      <right style="medium">
        <color indexed="8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1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6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0" borderId="1" xfId="0" applyFont="1" applyBorder="1" applyAlignment="1"/>
    <xf numFmtId="49" fontId="3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49" fontId="6" fillId="2" borderId="3" xfId="0" applyNumberFormat="1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9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166" fontId="0" fillId="2" borderId="5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16" fontId="8" fillId="2" borderId="12" xfId="0" applyNumberFormat="1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166" fontId="8" fillId="2" borderId="12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0" fillId="0" borderId="13" xfId="0" applyFont="1" applyBorder="1" applyAlignment="1"/>
    <xf numFmtId="0" fontId="12" fillId="2" borderId="14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16" fontId="8" fillId="2" borderId="16" xfId="0" applyNumberFormat="1" applyFont="1" applyFill="1" applyBorder="1" applyAlignment="1">
      <alignment horizontal="center" vertical="center"/>
    </xf>
    <xf numFmtId="166" fontId="8" fillId="2" borderId="16" xfId="0" applyNumberFormat="1" applyFont="1" applyFill="1" applyBorder="1" applyAlignment="1">
      <alignment horizontal="center" vertical="center"/>
    </xf>
    <xf numFmtId="0" fontId="13" fillId="2" borderId="14" xfId="0" applyNumberFormat="1" applyFont="1" applyFill="1" applyBorder="1" applyAlignment="1">
      <alignment horizontal="center" vertical="center"/>
    </xf>
    <xf numFmtId="0" fontId="12" fillId="2" borderId="17" xfId="0" applyNumberFormat="1" applyFont="1" applyFill="1" applyBorder="1" applyAlignment="1">
      <alignment horizontal="center" vertical="center"/>
    </xf>
    <xf numFmtId="0" fontId="8" fillId="2" borderId="18" xfId="0" applyNumberFormat="1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center" vertical="center"/>
    </xf>
    <xf numFmtId="16" fontId="8" fillId="2" borderId="19" xfId="0" applyNumberFormat="1" applyFont="1" applyFill="1" applyBorder="1" applyAlignment="1">
      <alignment horizontal="center" vertical="center"/>
    </xf>
    <xf numFmtId="166" fontId="8" fillId="2" borderId="19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0" fontId="0" fillId="0" borderId="0" xfId="0" applyNumberFormat="1" applyFont="1" applyAlignment="1"/>
    <xf numFmtId="49" fontId="14" fillId="3" borderId="20" xfId="0" applyNumberFormat="1" applyFont="1" applyFill="1" applyBorder="1" applyAlignment="1">
      <alignment horizontal="center" vertical="center" wrapText="1"/>
    </xf>
    <xf numFmtId="49" fontId="14" fillId="3" borderId="21" xfId="0" applyNumberFormat="1" applyFont="1" applyFill="1" applyBorder="1" applyAlignment="1">
      <alignment horizontal="center" vertical="center" wrapText="1"/>
    </xf>
    <xf numFmtId="49" fontId="14" fillId="3" borderId="22" xfId="0" applyNumberFormat="1" applyFont="1" applyFill="1" applyBorder="1" applyAlignment="1">
      <alignment horizontal="center" vertical="center" wrapText="1"/>
    </xf>
    <xf numFmtId="49" fontId="12" fillId="2" borderId="23" xfId="0" applyNumberFormat="1" applyFont="1" applyFill="1" applyBorder="1" applyAlignment="1">
      <alignment horizontal="left" vertical="center"/>
    </xf>
    <xf numFmtId="0" fontId="0" fillId="2" borderId="23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4" fillId="2" borderId="1" xfId="0" applyNumberFormat="1" applyFont="1" applyFill="1" applyBorder="1" applyAlignment="1">
      <alignment horizontal="center"/>
    </xf>
    <xf numFmtId="0" fontId="4" fillId="2" borderId="2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0" fillId="2" borderId="4" xfId="0" applyFont="1" applyFill="1" applyBorder="1" applyAlignment="1"/>
    <xf numFmtId="0" fontId="0" fillId="2" borderId="25" xfId="0" applyNumberFormat="1" applyFont="1" applyFill="1" applyBorder="1" applyAlignment="1">
      <alignment horizontal="left"/>
    </xf>
    <xf numFmtId="0" fontId="0" fillId="2" borderId="24" xfId="0" applyFont="1" applyFill="1" applyBorder="1" applyAlignment="1"/>
    <xf numFmtId="0" fontId="0" fillId="2" borderId="4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4" fillId="2" borderId="1" xfId="0" applyNumberFormat="1" applyFont="1" applyFill="1" applyBorder="1" applyAlignment="1">
      <alignment horizontal="left"/>
    </xf>
    <xf numFmtId="167" fontId="4" fillId="2" borderId="2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68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0" fillId="2" borderId="26" xfId="0" applyNumberFormat="1" applyFont="1" applyFill="1" applyBorder="1" applyAlignment="1">
      <alignment wrapText="1"/>
    </xf>
    <xf numFmtId="0" fontId="0" fillId="2" borderId="26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49" fontId="0" fillId="4" borderId="21" xfId="0" applyNumberFormat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vertical="center"/>
    </xf>
    <xf numFmtId="0" fontId="0" fillId="2" borderId="20" xfId="0" applyFont="1" applyFill="1" applyBorder="1" applyAlignment="1"/>
    <xf numFmtId="49" fontId="16" fillId="3" borderId="28" xfId="0" applyNumberFormat="1" applyFont="1" applyFill="1" applyBorder="1" applyAlignment="1">
      <alignment wrapText="1"/>
    </xf>
    <xf numFmtId="49" fontId="16" fillId="3" borderId="29" xfId="0" applyNumberFormat="1" applyFont="1" applyFill="1" applyBorder="1" applyAlignment="1">
      <alignment horizontal="center" wrapText="1"/>
    </xf>
    <xf numFmtId="49" fontId="17" fillId="3" borderId="29" xfId="0" applyNumberFormat="1" applyFont="1" applyFill="1" applyBorder="1" applyAlignment="1">
      <alignment horizontal="center" vertical="center" wrapText="1"/>
    </xf>
    <xf numFmtId="49" fontId="17" fillId="3" borderId="29" xfId="0" applyNumberFormat="1" applyFont="1" applyFill="1" applyBorder="1" applyAlignment="1">
      <alignment horizontal="center" wrapText="1"/>
    </xf>
    <xf numFmtId="49" fontId="16" fillId="5" borderId="29" xfId="0" applyNumberFormat="1" applyFont="1" applyFill="1" applyBorder="1" applyAlignment="1">
      <alignment horizontal="center" wrapText="1"/>
    </xf>
    <xf numFmtId="49" fontId="16" fillId="5" borderId="30" xfId="0" applyNumberFormat="1" applyFont="1" applyFill="1" applyBorder="1" applyAlignment="1">
      <alignment horizontal="center" wrapText="1"/>
    </xf>
    <xf numFmtId="49" fontId="0" fillId="2" borderId="23" xfId="0" applyNumberFormat="1" applyFont="1" applyFill="1" applyBorder="1" applyAlignment="1"/>
    <xf numFmtId="164" fontId="0" fillId="2" borderId="23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 vertical="center"/>
    </xf>
    <xf numFmtId="164" fontId="0" fillId="2" borderId="23" xfId="0" applyNumberFormat="1" applyFont="1" applyFill="1" applyBorder="1" applyAlignment="1"/>
    <xf numFmtId="169" fontId="0" fillId="2" borderId="23" xfId="0" applyNumberFormat="1" applyFont="1" applyFill="1" applyBorder="1" applyAlignment="1"/>
    <xf numFmtId="9" fontId="0" fillId="2" borderId="23" xfId="0" applyNumberFormat="1" applyFont="1" applyFill="1" applyBorder="1" applyAlignment="1"/>
    <xf numFmtId="164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/>
    <xf numFmtId="169" fontId="0" fillId="2" borderId="1" xfId="0" applyNumberFormat="1" applyFont="1" applyFill="1" applyBorder="1" applyAlignment="1"/>
    <xf numFmtId="9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49" fontId="18" fillId="2" borderId="1" xfId="0" applyNumberFormat="1" applyFont="1" applyFill="1" applyBorder="1" applyAlignment="1"/>
    <xf numFmtId="0" fontId="0" fillId="0" borderId="0" xfId="0" applyNumberFormat="1" applyFont="1" applyAlignment="1"/>
    <xf numFmtId="49" fontId="0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ont="1" applyFill="1" applyBorder="1" applyAlignment="1">
      <alignment horizontal="left" vertical="center"/>
    </xf>
    <xf numFmtId="49" fontId="0" fillId="3" borderId="21" xfId="0" applyNumberFormat="1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>
      <alignment horizontal="center" vertical="center"/>
    </xf>
    <xf numFmtId="49" fontId="0" fillId="3" borderId="21" xfId="0" applyNumberFormat="1" applyFont="1" applyFill="1" applyBorder="1" applyAlignment="1">
      <alignment horizontal="center" vertical="center" wrapText="1"/>
    </xf>
    <xf numFmtId="0" fontId="0" fillId="2" borderId="31" xfId="0" applyNumberFormat="1" applyFont="1" applyFill="1" applyBorder="1" applyAlignment="1">
      <alignment horizontal="center" vertical="center" wrapText="1"/>
    </xf>
    <xf numFmtId="49" fontId="0" fillId="3" borderId="27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/>
    </xf>
    <xf numFmtId="14" fontId="0" fillId="2" borderId="23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2" borderId="23" xfId="0" applyNumberFormat="1" applyFont="1" applyFill="1" applyBorder="1" applyAlignment="1">
      <alignment horizontal="center" vertical="center"/>
    </xf>
    <xf numFmtId="49" fontId="0" fillId="2" borderId="23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/>
    <xf numFmtId="0" fontId="0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/>
    <xf numFmtId="49" fontId="19" fillId="2" borderId="2" xfId="0" applyNumberFormat="1" applyFont="1" applyFill="1" applyBorder="1" applyAlignment="1">
      <alignment horizontal="center" vertical="center"/>
    </xf>
    <xf numFmtId="49" fontId="19" fillId="2" borderId="32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49" fontId="20" fillId="2" borderId="33" xfId="0" applyNumberFormat="1" applyFont="1" applyFill="1" applyBorder="1" applyAlignment="1">
      <alignment horizontal="center" vertical="center" wrapText="1"/>
    </xf>
    <xf numFmtId="49" fontId="20" fillId="2" borderId="34" xfId="0" applyNumberFormat="1" applyFont="1" applyFill="1" applyBorder="1" applyAlignment="1">
      <alignment horizontal="center" vertical="center" wrapText="1"/>
    </xf>
    <xf numFmtId="49" fontId="20" fillId="6" borderId="35" xfId="0" applyNumberFormat="1" applyFont="1" applyFill="1" applyBorder="1" applyAlignment="1">
      <alignment horizontal="center" vertical="center" wrapText="1"/>
    </xf>
    <xf numFmtId="49" fontId="21" fillId="2" borderId="36" xfId="0" applyNumberFormat="1" applyFont="1" applyFill="1" applyBorder="1" applyAlignment="1">
      <alignment horizontal="center" vertical="center" wrapText="1"/>
    </xf>
    <xf numFmtId="49" fontId="21" fillId="6" borderId="37" xfId="0" applyNumberFormat="1" applyFont="1" applyFill="1" applyBorder="1" applyAlignment="1">
      <alignment horizontal="center" vertical="center" wrapText="1"/>
    </xf>
    <xf numFmtId="49" fontId="21" fillId="2" borderId="38" xfId="0" applyNumberFormat="1" applyFont="1" applyFill="1" applyBorder="1" applyAlignment="1">
      <alignment horizontal="center" vertical="center" wrapText="1"/>
    </xf>
    <xf numFmtId="49" fontId="21" fillId="6" borderId="39" xfId="0" applyNumberFormat="1" applyFont="1" applyFill="1" applyBorder="1" applyAlignment="1">
      <alignment horizontal="center" vertical="center" wrapText="1"/>
    </xf>
    <xf numFmtId="49" fontId="20" fillId="2" borderId="36" xfId="0" applyNumberFormat="1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vertical="center"/>
    </xf>
    <xf numFmtId="2" fontId="22" fillId="2" borderId="41" xfId="0" applyNumberFormat="1" applyFont="1" applyFill="1" applyBorder="1" applyAlignment="1">
      <alignment horizontal="center" vertical="center"/>
    </xf>
    <xf numFmtId="2" fontId="22" fillId="2" borderId="26" xfId="0" applyNumberFormat="1" applyFont="1" applyFill="1" applyBorder="1" applyAlignment="1">
      <alignment horizontal="center" vertical="center"/>
    </xf>
    <xf numFmtId="49" fontId="20" fillId="2" borderId="48" xfId="0" applyNumberFormat="1" applyFont="1" applyFill="1" applyBorder="1" applyAlignment="1">
      <alignment horizontal="center" vertical="center" wrapText="1"/>
    </xf>
    <xf numFmtId="49" fontId="20" fillId="2" borderId="49" xfId="0" applyNumberFormat="1" applyFont="1" applyFill="1" applyBorder="1" applyAlignment="1">
      <alignment horizontal="center" vertical="center"/>
    </xf>
    <xf numFmtId="0" fontId="20" fillId="2" borderId="49" xfId="0" applyNumberFormat="1" applyFont="1" applyFill="1" applyBorder="1" applyAlignment="1">
      <alignment horizontal="center" vertical="center"/>
    </xf>
    <xf numFmtId="49" fontId="20" fillId="2" borderId="49" xfId="0" applyNumberFormat="1" applyFont="1" applyFill="1" applyBorder="1" applyAlignment="1">
      <alignment horizontal="center" vertical="center" wrapText="1"/>
    </xf>
    <xf numFmtId="0" fontId="20" fillId="2" borderId="49" xfId="0" applyNumberFormat="1" applyFont="1" applyFill="1" applyBorder="1" applyAlignment="1">
      <alignment horizontal="center" vertical="center" wrapText="1"/>
    </xf>
    <xf numFmtId="49" fontId="20" fillId="8" borderId="49" xfId="0" applyNumberFormat="1" applyFont="1" applyFill="1" applyBorder="1" applyAlignment="1">
      <alignment horizontal="center" vertical="center" wrapText="1"/>
    </xf>
    <xf numFmtId="49" fontId="25" fillId="9" borderId="50" xfId="0" applyNumberFormat="1" applyFont="1" applyFill="1" applyBorder="1" applyAlignment="1">
      <alignment horizontal="center" vertical="center"/>
    </xf>
    <xf numFmtId="49" fontId="25" fillId="9" borderId="50" xfId="0" applyNumberFormat="1" applyFont="1" applyFill="1" applyBorder="1" applyAlignment="1">
      <alignment horizontal="center" vertical="center" wrapText="1"/>
    </xf>
    <xf numFmtId="0" fontId="25" fillId="2" borderId="51" xfId="0" applyNumberFormat="1" applyFont="1" applyFill="1" applyBorder="1" applyAlignment="1">
      <alignment horizontal="center" vertical="center" wrapText="1"/>
    </xf>
    <xf numFmtId="49" fontId="25" fillId="9" borderId="50" xfId="0" applyNumberFormat="1" applyFont="1" applyFill="1" applyBorder="1" applyAlignment="1">
      <alignment horizontal="center"/>
    </xf>
    <xf numFmtId="170" fontId="25" fillId="9" borderId="52" xfId="0" applyNumberFormat="1" applyFont="1" applyFill="1" applyBorder="1" applyAlignment="1">
      <alignment horizontal="center" vertical="center" wrapText="1"/>
    </xf>
    <xf numFmtId="170" fontId="25" fillId="2" borderId="53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/>
    </xf>
    <xf numFmtId="49" fontId="14" fillId="2" borderId="35" xfId="0" applyNumberFormat="1" applyFont="1" applyFill="1" applyBorder="1" applyAlignment="1">
      <alignment horizontal="center"/>
    </xf>
    <xf numFmtId="49" fontId="22" fillId="2" borderId="35" xfId="0" applyNumberFormat="1" applyFont="1" applyFill="1" applyBorder="1" applyAlignment="1">
      <alignment horizontal="center"/>
    </xf>
    <xf numFmtId="49" fontId="14" fillId="2" borderId="55" xfId="0" applyNumberFormat="1" applyFont="1" applyFill="1" applyBorder="1" applyAlignment="1">
      <alignment horizontal="center" vertical="center"/>
    </xf>
    <xf numFmtId="49" fontId="22" fillId="2" borderId="56" xfId="0" applyNumberFormat="1" applyFont="1" applyFill="1" applyBorder="1" applyAlignment="1">
      <alignment horizontal="center" vertical="center" wrapText="1"/>
    </xf>
    <xf numFmtId="49" fontId="14" fillId="2" borderId="54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center" vertical="center"/>
    </xf>
    <xf numFmtId="0" fontId="22" fillId="9" borderId="57" xfId="0" applyNumberFormat="1" applyFont="1" applyFill="1" applyBorder="1" applyAlignment="1">
      <alignment horizontal="center" vertical="center" wrapText="1"/>
    </xf>
    <xf numFmtId="0" fontId="22" fillId="2" borderId="58" xfId="0" applyNumberFormat="1" applyFont="1" applyFill="1" applyBorder="1" applyAlignment="1">
      <alignment horizontal="center" vertical="center" wrapText="1"/>
    </xf>
    <xf numFmtId="170" fontId="22" fillId="9" borderId="57" xfId="0" applyNumberFormat="1" applyFont="1" applyFill="1" applyBorder="1" applyAlignment="1">
      <alignment horizontal="center" vertical="center" wrapText="1"/>
    </xf>
    <xf numFmtId="170" fontId="22" fillId="2" borderId="58" xfId="0" applyNumberFormat="1" applyFont="1" applyFill="1" applyBorder="1" applyAlignment="1">
      <alignment horizontal="center" vertical="center" wrapText="1"/>
    </xf>
    <xf numFmtId="49" fontId="14" fillId="2" borderId="59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/>
    </xf>
    <xf numFmtId="49" fontId="22" fillId="2" borderId="60" xfId="0" applyNumberFormat="1" applyFont="1" applyFill="1" applyBorder="1" applyAlignment="1">
      <alignment horizontal="center"/>
    </xf>
    <xf numFmtId="49" fontId="22" fillId="2" borderId="61" xfId="0" applyNumberFormat="1" applyFont="1" applyFill="1" applyBorder="1" applyAlignment="1">
      <alignment horizontal="center"/>
    </xf>
    <xf numFmtId="0" fontId="22" fillId="2" borderId="58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>
      <alignment horizontal="center" vertical="center"/>
    </xf>
    <xf numFmtId="49" fontId="22" fillId="2" borderId="58" xfId="0" applyNumberFormat="1" applyFont="1" applyFill="1" applyBorder="1" applyAlignment="1">
      <alignment horizontal="center" vertical="center" wrapText="1"/>
    </xf>
    <xf numFmtId="49" fontId="22" fillId="2" borderId="59" xfId="0" applyNumberFormat="1" applyFont="1" applyFill="1" applyBorder="1" applyAlignment="1">
      <alignment horizontal="center"/>
    </xf>
    <xf numFmtId="49" fontId="22" fillId="2" borderId="62" xfId="0" applyNumberFormat="1" applyFont="1" applyFill="1" applyBorder="1" applyAlignment="1">
      <alignment horizontal="center"/>
    </xf>
    <xf numFmtId="49" fontId="22" fillId="2" borderId="63" xfId="0" applyNumberFormat="1" applyFont="1" applyFill="1" applyBorder="1" applyAlignment="1">
      <alignment horizontal="center"/>
    </xf>
    <xf numFmtId="49" fontId="14" fillId="2" borderId="59" xfId="0" applyNumberFormat="1" applyFont="1" applyFill="1" applyBorder="1" applyAlignment="1">
      <alignment horizontal="center"/>
    </xf>
    <xf numFmtId="49" fontId="14" fillId="2" borderId="61" xfId="0" applyNumberFormat="1" applyFont="1" applyFill="1" applyBorder="1" applyAlignment="1">
      <alignment horizontal="center"/>
    </xf>
    <xf numFmtId="49" fontId="14" fillId="2" borderId="62" xfId="0" applyNumberFormat="1" applyFont="1" applyFill="1" applyBorder="1" applyAlignment="1">
      <alignment horizontal="center" vertical="center"/>
    </xf>
    <xf numFmtId="49" fontId="22" fillId="2" borderId="64" xfId="0" applyNumberFormat="1" applyFont="1" applyFill="1" applyBorder="1" applyAlignment="1">
      <alignment horizontal="center"/>
    </xf>
    <xf numFmtId="49" fontId="14" fillId="2" borderId="65" xfId="0" applyNumberFormat="1" applyFont="1" applyFill="1" applyBorder="1" applyAlignment="1">
      <alignment horizontal="center" vertical="center"/>
    </xf>
    <xf numFmtId="49" fontId="14" fillId="2" borderId="64" xfId="0" applyNumberFormat="1" applyFont="1" applyFill="1" applyBorder="1" applyAlignment="1">
      <alignment horizontal="center"/>
    </xf>
    <xf numFmtId="49" fontId="14" fillId="2" borderId="66" xfId="0" applyNumberFormat="1" applyFont="1" applyFill="1" applyBorder="1" applyAlignment="1">
      <alignment horizontal="center" vertical="center"/>
    </xf>
    <xf numFmtId="49" fontId="14" fillId="2" borderId="66" xfId="0" applyNumberFormat="1" applyFont="1" applyFill="1" applyBorder="1" applyAlignment="1">
      <alignment horizontal="center"/>
    </xf>
    <xf numFmtId="49" fontId="22" fillId="2" borderId="65" xfId="0" applyNumberFormat="1" applyFont="1" applyFill="1" applyBorder="1" applyAlignment="1">
      <alignment horizontal="center"/>
    </xf>
    <xf numFmtId="49" fontId="22" fillId="2" borderId="66" xfId="0" applyNumberFormat="1" applyFont="1" applyFill="1" applyBorder="1" applyAlignment="1">
      <alignment horizontal="center"/>
    </xf>
    <xf numFmtId="49" fontId="14" fillId="2" borderId="65" xfId="0" applyNumberFormat="1" applyFont="1" applyFill="1" applyBorder="1" applyAlignment="1">
      <alignment horizontal="center"/>
    </xf>
    <xf numFmtId="49" fontId="14" fillId="2" borderId="62" xfId="0" applyNumberFormat="1" applyFont="1" applyFill="1" applyBorder="1" applyAlignment="1">
      <alignment horizontal="center"/>
    </xf>
    <xf numFmtId="170" fontId="22" fillId="9" borderId="52" xfId="0" applyNumberFormat="1" applyFont="1" applyFill="1" applyBorder="1" applyAlignment="1">
      <alignment horizontal="center" vertical="center" wrapText="1"/>
    </xf>
    <xf numFmtId="170" fontId="22" fillId="2" borderId="53" xfId="0" applyNumberFormat="1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vertical="center"/>
    </xf>
    <xf numFmtId="49" fontId="20" fillId="8" borderId="67" xfId="0" applyNumberFormat="1" applyFont="1" applyFill="1" applyBorder="1" applyAlignment="1">
      <alignment horizontal="center" vertical="center" wrapText="1"/>
    </xf>
    <xf numFmtId="49" fontId="20" fillId="2" borderId="67" xfId="0" applyNumberFormat="1" applyFont="1" applyFill="1" applyBorder="1" applyAlignment="1">
      <alignment horizontal="center" vertical="center" wrapText="1"/>
    </xf>
    <xf numFmtId="49" fontId="25" fillId="9" borderId="68" xfId="0" applyNumberFormat="1" applyFont="1" applyFill="1" applyBorder="1" applyAlignment="1">
      <alignment horizontal="center" vertical="center" wrapText="1"/>
    </xf>
    <xf numFmtId="49" fontId="25" fillId="9" borderId="68" xfId="0" applyNumberFormat="1" applyFont="1" applyFill="1" applyBorder="1" applyAlignment="1">
      <alignment horizontal="center" vertical="center"/>
    </xf>
    <xf numFmtId="0" fontId="25" fillId="2" borderId="56" xfId="0" applyNumberFormat="1" applyFont="1" applyFill="1" applyBorder="1" applyAlignment="1">
      <alignment horizontal="center" vertical="center" wrapText="1"/>
    </xf>
    <xf numFmtId="0" fontId="25" fillId="9" borderId="68" xfId="0" applyNumberFormat="1" applyFont="1" applyFill="1" applyBorder="1" applyAlignment="1">
      <alignment horizontal="center" vertical="center" wrapText="1"/>
    </xf>
    <xf numFmtId="170" fontId="25" fillId="9" borderId="57" xfId="0" applyNumberFormat="1" applyFont="1" applyFill="1" applyBorder="1" applyAlignment="1">
      <alignment horizontal="center" vertical="center" wrapText="1"/>
    </xf>
    <xf numFmtId="49" fontId="25" fillId="9" borderId="57" xfId="0" applyNumberFormat="1" applyFont="1" applyFill="1" applyBorder="1" applyAlignment="1">
      <alignment horizontal="center" vertical="center" wrapText="1"/>
    </xf>
    <xf numFmtId="170" fontId="25" fillId="2" borderId="69" xfId="0" applyNumberFormat="1" applyFont="1" applyFill="1" applyBorder="1" applyAlignment="1">
      <alignment horizontal="center" vertical="center" wrapText="1"/>
    </xf>
    <xf numFmtId="49" fontId="14" fillId="8" borderId="59" xfId="0" applyNumberFormat="1" applyFont="1" applyFill="1" applyBorder="1" applyAlignment="1">
      <alignment horizontal="center"/>
    </xf>
    <xf numFmtId="49" fontId="22" fillId="8" borderId="60" xfId="0" applyNumberFormat="1" applyFont="1" applyFill="1" applyBorder="1" applyAlignment="1">
      <alignment horizontal="center"/>
    </xf>
    <xf numFmtId="49" fontId="22" fillId="8" borderId="60" xfId="0" applyNumberFormat="1" applyFont="1" applyFill="1" applyBorder="1" applyAlignment="1">
      <alignment horizontal="center" vertical="center"/>
    </xf>
    <xf numFmtId="49" fontId="14" fillId="8" borderId="60" xfId="0" applyNumberFormat="1" applyFont="1" applyFill="1" applyBorder="1" applyAlignment="1">
      <alignment horizontal="center" vertical="center"/>
    </xf>
    <xf numFmtId="49" fontId="22" fillId="8" borderId="61" xfId="0" applyNumberFormat="1" applyFont="1" applyFill="1" applyBorder="1" applyAlignment="1">
      <alignment horizontal="center" vertical="center" wrapText="1"/>
    </xf>
    <xf numFmtId="49" fontId="22" fillId="8" borderId="59" xfId="0" applyNumberFormat="1" applyFont="1" applyFill="1" applyBorder="1" applyAlignment="1">
      <alignment horizontal="center"/>
    </xf>
    <xf numFmtId="49" fontId="22" fillId="8" borderId="61" xfId="0" applyNumberFormat="1" applyFont="1" applyFill="1" applyBorder="1" applyAlignment="1">
      <alignment horizontal="center"/>
    </xf>
    <xf numFmtId="0" fontId="22" fillId="2" borderId="70" xfId="0" applyNumberFormat="1" applyFont="1" applyFill="1" applyBorder="1" applyAlignment="1">
      <alignment horizontal="center" vertical="center" wrapText="1"/>
    </xf>
    <xf numFmtId="170" fontId="22" fillId="2" borderId="69" xfId="0" applyNumberFormat="1" applyFont="1" applyFill="1" applyBorder="1" applyAlignment="1">
      <alignment horizontal="center" vertical="center" wrapText="1"/>
    </xf>
    <xf numFmtId="49" fontId="14" fillId="8" borderId="59" xfId="0" applyNumberFormat="1" applyFont="1" applyFill="1" applyBorder="1" applyAlignment="1">
      <alignment horizontal="center" vertical="center"/>
    </xf>
    <xf numFmtId="0" fontId="22" fillId="8" borderId="61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 vertical="center"/>
    </xf>
    <xf numFmtId="49" fontId="14" fillId="8" borderId="61" xfId="0" applyNumberFormat="1" applyFont="1" applyFill="1" applyBorder="1" applyAlignment="1">
      <alignment horizontal="center"/>
    </xf>
    <xf numFmtId="49" fontId="14" fillId="8" borderId="60" xfId="0" applyNumberFormat="1" applyFont="1" applyFill="1" applyBorder="1" applyAlignment="1">
      <alignment horizontal="center"/>
    </xf>
    <xf numFmtId="49" fontId="22" fillId="8" borderId="71" xfId="0" applyNumberFormat="1" applyFont="1" applyFill="1" applyBorder="1" applyAlignment="1">
      <alignment horizontal="center"/>
    </xf>
    <xf numFmtId="49" fontId="14" fillId="8" borderId="72" xfId="0" applyNumberFormat="1" applyFont="1" applyFill="1" applyBorder="1" applyAlignment="1">
      <alignment horizontal="center" vertical="center"/>
    </xf>
    <xf numFmtId="49" fontId="22" fillId="8" borderId="73" xfId="0" applyNumberFormat="1" applyFont="1" applyFill="1" applyBorder="1" applyAlignment="1">
      <alignment horizontal="center" vertical="center"/>
    </xf>
    <xf numFmtId="49" fontId="22" fillId="8" borderId="29" xfId="0" applyNumberFormat="1" applyFont="1" applyFill="1" applyBorder="1" applyAlignment="1">
      <alignment horizontal="center"/>
    </xf>
    <xf numFmtId="49" fontId="22" fillId="8" borderId="74" xfId="0" applyNumberFormat="1" applyFont="1" applyFill="1" applyBorder="1" applyAlignment="1">
      <alignment horizontal="center" vertical="center" wrapText="1"/>
    </xf>
    <xf numFmtId="49" fontId="14" fillId="8" borderId="29" xfId="0" applyNumberFormat="1" applyFont="1" applyFill="1" applyBorder="1" applyAlignment="1">
      <alignment horizontal="center" vertical="center"/>
    </xf>
    <xf numFmtId="49" fontId="22" fillId="8" borderId="74" xfId="0" applyNumberFormat="1" applyFont="1" applyFill="1" applyBorder="1" applyAlignment="1">
      <alignment horizontal="center"/>
    </xf>
    <xf numFmtId="49" fontId="14" fillId="8" borderId="71" xfId="0" applyNumberFormat="1" applyFont="1" applyFill="1" applyBorder="1" applyAlignment="1">
      <alignment horizontal="center" vertical="center"/>
    </xf>
    <xf numFmtId="49" fontId="22" fillId="8" borderId="29" xfId="0" applyNumberFormat="1" applyFont="1" applyFill="1" applyBorder="1" applyAlignment="1">
      <alignment horizontal="center" vertical="center"/>
    </xf>
    <xf numFmtId="49" fontId="14" fillId="8" borderId="74" xfId="0" applyNumberFormat="1" applyFont="1" applyFill="1" applyBorder="1" applyAlignment="1">
      <alignment horizontal="center"/>
    </xf>
    <xf numFmtId="49" fontId="14" fillId="8" borderId="7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15" fillId="5" borderId="21" xfId="0" applyNumberFormat="1" applyFont="1" applyFill="1" applyBorder="1" applyAlignment="1">
      <alignment horizontal="center" vertical="center" wrapText="1"/>
    </xf>
    <xf numFmtId="0" fontId="15" fillId="5" borderId="21" xfId="0" applyNumberFormat="1" applyFont="1" applyFill="1" applyBorder="1" applyAlignment="1">
      <alignment horizontal="center" vertical="center" wrapText="1"/>
    </xf>
    <xf numFmtId="0" fontId="15" fillId="5" borderId="27" xfId="0" applyNumberFormat="1" applyFont="1" applyFill="1" applyBorder="1" applyAlignment="1">
      <alignment horizontal="center" vertical="center" wrapText="1"/>
    </xf>
    <xf numFmtId="49" fontId="23" fillId="7" borderId="28" xfId="0" applyNumberFormat="1" applyFont="1" applyFill="1" applyBorder="1" applyAlignment="1">
      <alignment horizontal="center" vertical="center"/>
    </xf>
    <xf numFmtId="2" fontId="23" fillId="7" borderId="29" xfId="0" applyNumberFormat="1" applyFont="1" applyFill="1" applyBorder="1" applyAlignment="1">
      <alignment horizontal="center" vertical="center"/>
    </xf>
    <xf numFmtId="2" fontId="23" fillId="7" borderId="30" xfId="0" applyNumberFormat="1" applyFont="1" applyFill="1" applyBorder="1" applyAlignment="1">
      <alignment horizontal="center" vertical="center"/>
    </xf>
    <xf numFmtId="49" fontId="24" fillId="7" borderId="45" xfId="0" applyNumberFormat="1" applyFont="1" applyFill="1" applyBorder="1" applyAlignment="1">
      <alignment horizontal="center" vertical="center" wrapText="1"/>
    </xf>
    <xf numFmtId="49" fontId="24" fillId="7" borderId="46" xfId="0" applyNumberFormat="1" applyFont="1" applyFill="1" applyBorder="1" applyAlignment="1">
      <alignment horizontal="center" vertical="center" wrapText="1"/>
    </xf>
    <xf numFmtId="49" fontId="24" fillId="7" borderId="47" xfId="0" applyNumberFormat="1" applyFont="1" applyFill="1" applyBorder="1" applyAlignment="1">
      <alignment horizontal="center" vertical="center" wrapText="1"/>
    </xf>
    <xf numFmtId="49" fontId="24" fillId="7" borderId="42" xfId="0" applyNumberFormat="1" applyFont="1" applyFill="1" applyBorder="1" applyAlignment="1">
      <alignment horizontal="center" vertical="center" wrapText="1"/>
    </xf>
    <xf numFmtId="49" fontId="24" fillId="7" borderId="43" xfId="0" applyNumberFormat="1" applyFont="1" applyFill="1" applyBorder="1" applyAlignment="1">
      <alignment horizontal="center" vertical="center" wrapText="1"/>
    </xf>
    <xf numFmtId="49" fontId="24" fillId="7" borderId="4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23962"/>
      <rgbColor rgb="FFFFFFFF"/>
      <rgbColor rgb="FFAAAAAA"/>
      <rgbColor rgb="FF2B2C2D"/>
      <rgbColor rgb="FF48494A"/>
      <rgbColor rgb="FF0066CC"/>
      <rgbColor rgb="FF548135"/>
      <rgbColor rgb="FF6C6D6F"/>
      <rgbColor rgb="FF009944"/>
      <rgbColor rgb="FFDCDDDF"/>
      <rgbColor rgb="FFA5A6A7"/>
      <rgbColor rgb="FFDD0000"/>
      <rgbColor rgb="FFF1F2F3"/>
      <rgbColor rgb="FFA4C2D5"/>
      <rgbColor rgb="FFFF0000"/>
      <rgbColor rgb="FFE2EEDA"/>
      <rgbColor rgb="FFF7CAAC"/>
      <rgbColor rgb="FF0563C1"/>
      <rgbColor rgb="FFECECEC"/>
      <rgbColor rgb="FFBFBFBF"/>
      <rgbColor rgb="FFD9E2F3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0</xdr:row>
      <xdr:rowOff>0</xdr:rowOff>
    </xdr:from>
    <xdr:to>
      <xdr:col>12</xdr:col>
      <xdr:colOff>20080</xdr:colOff>
      <xdr:row>3</xdr:row>
      <xdr:rowOff>95250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925" y="0"/>
          <a:ext cx="1229756" cy="8858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craig.popp@rbc.com%20612-703-5243" TargetMode="External"/><Relationship Id="rId21" Type="http://schemas.openxmlformats.org/officeDocument/2006/relationships/hyperlink" Target="mailto:michael@spearenvelope.com%20952-545-7124" TargetMode="External"/><Relationship Id="rId42" Type="http://schemas.openxmlformats.org/officeDocument/2006/relationships/hyperlink" Target="mailto:hendy107@gmail.com%20612-803-2858" TargetMode="External"/><Relationship Id="rId47" Type="http://schemas.openxmlformats.org/officeDocument/2006/relationships/hyperlink" Target="mailto:rverloimag@aol.com%20612-750-7743" TargetMode="External"/><Relationship Id="rId63" Type="http://schemas.openxmlformats.org/officeDocument/2006/relationships/hyperlink" Target="mailto:gregorid@bsci.com%20763-370-2833" TargetMode="External"/><Relationship Id="rId68" Type="http://schemas.openxmlformats.org/officeDocument/2006/relationships/hyperlink" Target="mailto:steve@probooksmn.com%20763-525-1821" TargetMode="External"/><Relationship Id="rId84" Type="http://schemas.openxmlformats.org/officeDocument/2006/relationships/hyperlink" Target="mailto:rick.bollin@gmail.com%20952-546-6339" TargetMode="External"/><Relationship Id="rId89" Type="http://schemas.openxmlformats.org/officeDocument/2006/relationships/hyperlink" Target="mailto:grove9021@gmail.com" TargetMode="External"/><Relationship Id="rId16" Type="http://schemas.openxmlformats.org/officeDocument/2006/relationships/hyperlink" Target="mailto:rengebre@brocade.com%20612-710-5092" TargetMode="External"/><Relationship Id="rId11" Type="http://schemas.openxmlformats.org/officeDocument/2006/relationships/hyperlink" Target="mailto:brentnordstrom@earthlink.net%20612-770-8838" TargetMode="External"/><Relationship Id="rId32" Type="http://schemas.openxmlformats.org/officeDocument/2006/relationships/hyperlink" Target="mailto:jhegedus@unlimited-usa.com%207637465150" TargetMode="External"/><Relationship Id="rId37" Type="http://schemas.openxmlformats.org/officeDocument/2006/relationships/hyperlink" Target="mailto:paulgerber12345@gmail.com%20612-990-0303" TargetMode="External"/><Relationship Id="rId53" Type="http://schemas.openxmlformats.org/officeDocument/2006/relationships/hyperlink" Target="mailto:ssshell1@aol.com%20952-472-7939" TargetMode="External"/><Relationship Id="rId58" Type="http://schemas.openxmlformats.org/officeDocument/2006/relationships/hyperlink" Target="mailto:ryanthomas1323@yahoo.com%20952-393-4872" TargetMode="External"/><Relationship Id="rId74" Type="http://schemas.openxmlformats.org/officeDocument/2006/relationships/hyperlink" Target="mailto:chad@cornerstonemediagroup.com%20612-220-4014" TargetMode="External"/><Relationship Id="rId79" Type="http://schemas.openxmlformats.org/officeDocument/2006/relationships/hyperlink" Target="mailto:chuckhaircut@gmail.com%20952-250-6041" TargetMode="External"/><Relationship Id="rId5" Type="http://schemas.openxmlformats.org/officeDocument/2006/relationships/hyperlink" Target="mailto:rjboufford@msn.com%20612-750-8353" TargetMode="External"/><Relationship Id="rId90" Type="http://schemas.openxmlformats.org/officeDocument/2006/relationships/hyperlink" Target="mailto:brian.m.sutton@gmail.com" TargetMode="External"/><Relationship Id="rId95" Type="http://schemas.openxmlformats.org/officeDocument/2006/relationships/hyperlink" Target="mailto:dwsupalla@yahoo.com" TargetMode="External"/><Relationship Id="rId22" Type="http://schemas.openxmlformats.org/officeDocument/2006/relationships/hyperlink" Target="mailto:j_langlas@yahoo.com%20239-595-7092" TargetMode="External"/><Relationship Id="rId27" Type="http://schemas.openxmlformats.org/officeDocument/2006/relationships/hyperlink" Target="mailto:kevin.monogue@gmail.com%20763-232-9247" TargetMode="External"/><Relationship Id="rId43" Type="http://schemas.openxmlformats.org/officeDocument/2006/relationships/hyperlink" Target="mailto:curt.tetzlaff@gmail.com" TargetMode="External"/><Relationship Id="rId48" Type="http://schemas.openxmlformats.org/officeDocument/2006/relationships/hyperlink" Target="mailto:alecjohnson@gmail.com%20952-200-0754" TargetMode="External"/><Relationship Id="rId64" Type="http://schemas.openxmlformats.org/officeDocument/2006/relationships/hyperlink" Target="mailto:mdecks@hotmail.com" TargetMode="External"/><Relationship Id="rId69" Type="http://schemas.openxmlformats.org/officeDocument/2006/relationships/hyperlink" Target="mailto:michael.d.deede@pjc.com%20612-303-6507" TargetMode="External"/><Relationship Id="rId8" Type="http://schemas.openxmlformats.org/officeDocument/2006/relationships/hyperlink" Target="mailto:mike@ackerberg.com%20612-924-6410" TargetMode="External"/><Relationship Id="rId51" Type="http://schemas.openxmlformats.org/officeDocument/2006/relationships/hyperlink" Target="mailto:scottedstrom@yahoo.com%20408-242-7135" TargetMode="External"/><Relationship Id="rId72" Type="http://schemas.openxmlformats.org/officeDocument/2006/relationships/hyperlink" Target="mailto:ericswift13@gmail.com" TargetMode="External"/><Relationship Id="rId80" Type="http://schemas.openxmlformats.org/officeDocument/2006/relationships/hyperlink" Target="mailto:nickp.ward@yahoo.com" TargetMode="External"/><Relationship Id="rId85" Type="http://schemas.openxmlformats.org/officeDocument/2006/relationships/hyperlink" Target="mailto:slbechtold2000@yahoo.com%20763-360-7971" TargetMode="External"/><Relationship Id="rId93" Type="http://schemas.openxmlformats.org/officeDocument/2006/relationships/hyperlink" Target="mailto:trl394@yahoo.com" TargetMode="External"/><Relationship Id="rId3" Type="http://schemas.openxmlformats.org/officeDocument/2006/relationships/hyperlink" Target="mailto:mdoherty@brutlaw.com%20612-709-6839" TargetMode="External"/><Relationship Id="rId12" Type="http://schemas.openxmlformats.org/officeDocument/2006/relationships/hyperlink" Target="mailto:rgbert@yahoo.com%20612-387-8414" TargetMode="External"/><Relationship Id="rId17" Type="http://schemas.openxmlformats.org/officeDocument/2006/relationships/hyperlink" Target="mailto:jaxelson@comcast.net%20612-636-3821" TargetMode="External"/><Relationship Id="rId25" Type="http://schemas.openxmlformats.org/officeDocument/2006/relationships/hyperlink" Target="mailto:rossjohn11@hotmail.com%20651-334-3398" TargetMode="External"/><Relationship Id="rId33" Type="http://schemas.openxmlformats.org/officeDocument/2006/relationships/hyperlink" Target="mailto:waynenau05@msn.com%20763-772-4754" TargetMode="External"/><Relationship Id="rId38" Type="http://schemas.openxmlformats.org/officeDocument/2006/relationships/hyperlink" Target="mailto:stanhop33@msn.com%20763-772-4447" TargetMode="External"/><Relationship Id="rId46" Type="http://schemas.openxmlformats.org/officeDocument/2006/relationships/hyperlink" Target="mailto:derekschmale@hotmail.com%20319-541-5430" TargetMode="External"/><Relationship Id="rId59" Type="http://schemas.openxmlformats.org/officeDocument/2006/relationships/hyperlink" Target="mailto:steves@arcolacapital.com%20612-599-6357" TargetMode="External"/><Relationship Id="rId67" Type="http://schemas.openxmlformats.org/officeDocument/2006/relationships/hyperlink" Target="mailto:dbialke@bialkelaw.com%20612-998-5516" TargetMode="External"/><Relationship Id="rId20" Type="http://schemas.openxmlformats.org/officeDocument/2006/relationships/hyperlink" Target="mailto:brent.wolosyn@gmail.com%20612-578-6521" TargetMode="External"/><Relationship Id="rId41" Type="http://schemas.openxmlformats.org/officeDocument/2006/relationships/hyperlink" Target="mailto:jpl876@yahoo.com%20952-303-3123" TargetMode="External"/><Relationship Id="rId54" Type="http://schemas.openxmlformats.org/officeDocument/2006/relationships/hyperlink" Target="mailto:jshiek@shiekstax.com%20612-232-4175" TargetMode="External"/><Relationship Id="rId62" Type="http://schemas.openxmlformats.org/officeDocument/2006/relationships/hyperlink" Target="mailto:gmeier@e-commworks.com%20612-868-3676" TargetMode="External"/><Relationship Id="rId70" Type="http://schemas.openxmlformats.org/officeDocument/2006/relationships/hyperlink" Target="mailto:scott.hartmann@writingassist.com%20763-464-0400" TargetMode="External"/><Relationship Id="rId75" Type="http://schemas.openxmlformats.org/officeDocument/2006/relationships/hyperlink" Target="mailto:adamjustincpa@gmail.com%20952-452-2881" TargetMode="External"/><Relationship Id="rId83" Type="http://schemas.openxmlformats.org/officeDocument/2006/relationships/hyperlink" Target="mailto:tmlgv@comcast.net%20763-545-7214" TargetMode="External"/><Relationship Id="rId88" Type="http://schemas.openxmlformats.org/officeDocument/2006/relationships/hyperlink" Target="mailto:bradleyejordan@gmail.com" TargetMode="External"/><Relationship Id="rId91" Type="http://schemas.openxmlformats.org/officeDocument/2006/relationships/hyperlink" Target="mailto:darintallen@hotmail.com" TargetMode="External"/><Relationship Id="rId96" Type="http://schemas.openxmlformats.org/officeDocument/2006/relationships/hyperlink" Target="mailto:roger.hamm@comcast.net" TargetMode="External"/><Relationship Id="rId1" Type="http://schemas.openxmlformats.org/officeDocument/2006/relationships/hyperlink" Target="mailto:wrecza77@yahoo.com%20612-868-9485" TargetMode="External"/><Relationship Id="rId6" Type="http://schemas.openxmlformats.org/officeDocument/2006/relationships/hyperlink" Target="mailto:phinmn@comcast.net%20612-801-1004" TargetMode="External"/><Relationship Id="rId15" Type="http://schemas.openxmlformats.org/officeDocument/2006/relationships/hyperlink" Target="mailto:ngnerer@comcast.net%20612-280-9489" TargetMode="External"/><Relationship Id="rId23" Type="http://schemas.openxmlformats.org/officeDocument/2006/relationships/hyperlink" Target="mailto:danbomn@comcast.net%20612-805-5749" TargetMode="External"/><Relationship Id="rId28" Type="http://schemas.openxmlformats.org/officeDocument/2006/relationships/hyperlink" Target="mailto:ezsorensen@yahoo.com%20612-501-4941" TargetMode="External"/><Relationship Id="rId36" Type="http://schemas.openxmlformats.org/officeDocument/2006/relationships/hyperlink" Target="mailto:reid-larson@cargill.com" TargetMode="External"/><Relationship Id="rId49" Type="http://schemas.openxmlformats.org/officeDocument/2006/relationships/hyperlink" Target="mailto:nschultz23@gmail.com%20612-964-4289" TargetMode="External"/><Relationship Id="rId57" Type="http://schemas.openxmlformats.org/officeDocument/2006/relationships/hyperlink" Target="mailto:ryandahl72@gmail.com" TargetMode="External"/><Relationship Id="rId10" Type="http://schemas.openxmlformats.org/officeDocument/2006/relationships/hyperlink" Target="mailto:kelly.gallagher@mac.com%20612-730-2989" TargetMode="External"/><Relationship Id="rId31" Type="http://schemas.openxmlformats.org/officeDocument/2006/relationships/hyperlink" Target="mailto:ymillman@yahoo.com%20763-593-5432" TargetMode="External"/><Relationship Id="rId44" Type="http://schemas.openxmlformats.org/officeDocument/2006/relationships/hyperlink" Target="mailto:ryanfoudray@rxlandscape.com%20612-369-1660" TargetMode="External"/><Relationship Id="rId52" Type="http://schemas.openxmlformats.org/officeDocument/2006/relationships/hyperlink" Target="mailto:steve.haik@bsci.com%20612-522-7901" TargetMode="External"/><Relationship Id="rId60" Type="http://schemas.openxmlformats.org/officeDocument/2006/relationships/hyperlink" Target="mailto:sslivken@comcast.net%20763-258-1177" TargetMode="External"/><Relationship Id="rId65" Type="http://schemas.openxmlformats.org/officeDocument/2006/relationships/hyperlink" Target="mailto:chuckmarion87@gmail.com" TargetMode="External"/><Relationship Id="rId73" Type="http://schemas.openxmlformats.org/officeDocument/2006/relationships/hyperlink" Target="mailto:Jacksonalley1@gmail.com%20612-816-0862" TargetMode="External"/><Relationship Id="rId78" Type="http://schemas.openxmlformats.org/officeDocument/2006/relationships/hyperlink" Target="mailto:tom.bredesen@mmstwincities.com%20612-325-7473" TargetMode="External"/><Relationship Id="rId81" Type="http://schemas.openxmlformats.org/officeDocument/2006/relationships/hyperlink" Target="mailto:vochio@yahoo.com%20763-3778606" TargetMode="External"/><Relationship Id="rId86" Type="http://schemas.openxmlformats.org/officeDocument/2006/relationships/hyperlink" Target="mailto:sh4441@gmail.com%20612-325-4441" TargetMode="External"/><Relationship Id="rId94" Type="http://schemas.openxmlformats.org/officeDocument/2006/relationships/hyperlink" Target="mailto:randyzed@gmail.com" TargetMode="External"/><Relationship Id="rId4" Type="http://schemas.openxmlformats.org/officeDocument/2006/relationships/hyperlink" Target="mailto:stevebroyer@gmail.com%20612-770-4645" TargetMode="External"/><Relationship Id="rId9" Type="http://schemas.openxmlformats.org/officeDocument/2006/relationships/hyperlink" Target="mailto:chris@thebankrecruiters.com%20612-875-1223" TargetMode="External"/><Relationship Id="rId13" Type="http://schemas.openxmlformats.org/officeDocument/2006/relationships/hyperlink" Target="mailto:garyridout@comcast.net%20612-619-8598" TargetMode="External"/><Relationship Id="rId18" Type="http://schemas.openxmlformats.org/officeDocument/2006/relationships/hyperlink" Target="mailto:ericberg77@yahoo.com" TargetMode="External"/><Relationship Id="rId39" Type="http://schemas.openxmlformats.org/officeDocument/2006/relationships/hyperlink" Target="mailto:darintallen@hotmail.com%20612-810-4395" TargetMode="External"/><Relationship Id="rId34" Type="http://schemas.openxmlformats.org/officeDocument/2006/relationships/hyperlink" Target="mailto:mattkrasen@hotmail.com%20651-894-2885" TargetMode="External"/><Relationship Id="rId50" Type="http://schemas.openxmlformats.org/officeDocument/2006/relationships/hyperlink" Target="mailto:justinw@ibdmn.com%20612-363-4420" TargetMode="External"/><Relationship Id="rId55" Type="http://schemas.openxmlformats.org/officeDocument/2006/relationships/hyperlink" Target="mailto:robbialon@comcast.net%20612-598-8872" TargetMode="External"/><Relationship Id="rId76" Type="http://schemas.openxmlformats.org/officeDocument/2006/relationships/hyperlink" Target="mailto:sklatt@comcast.net%20612-799-3405" TargetMode="External"/><Relationship Id="rId7" Type="http://schemas.openxmlformats.org/officeDocument/2006/relationships/hyperlink" Target="mailto:brian.m.sutton@gmail.com%20612-618-9150" TargetMode="External"/><Relationship Id="rId71" Type="http://schemas.openxmlformats.org/officeDocument/2006/relationships/hyperlink" Target="mailto:tclipanot@gmail.com%20162-267-9706" TargetMode="External"/><Relationship Id="rId92" Type="http://schemas.openxmlformats.org/officeDocument/2006/relationships/hyperlink" Target="mailto:golf@brynteson.info" TargetMode="External"/><Relationship Id="rId2" Type="http://schemas.openxmlformats.org/officeDocument/2006/relationships/hyperlink" Target="mailto:bradeleyejordan@gmail.com%20763-458-3414" TargetMode="External"/><Relationship Id="rId29" Type="http://schemas.openxmlformats.org/officeDocument/2006/relationships/hyperlink" Target="mailto:njacobson@dallasgrp.com%20763591-1270" TargetMode="External"/><Relationship Id="rId24" Type="http://schemas.openxmlformats.org/officeDocument/2006/relationships/hyperlink" Target="mailto:ejohnson@thermetic.com%20952-542-9355" TargetMode="External"/><Relationship Id="rId40" Type="http://schemas.openxmlformats.org/officeDocument/2006/relationships/hyperlink" Target="mailto:randyzed@usfamily.net%20612-296-9689" TargetMode="External"/><Relationship Id="rId45" Type="http://schemas.openxmlformats.org/officeDocument/2006/relationships/hyperlink" Target="mailto:ecouture80@comcast.net%20763-443-6362" TargetMode="External"/><Relationship Id="rId66" Type="http://schemas.openxmlformats.org/officeDocument/2006/relationships/hyperlink" Target="mailto:todd-miron@cargill.com%20612-718-3991" TargetMode="External"/><Relationship Id="rId87" Type="http://schemas.openxmlformats.org/officeDocument/2006/relationships/hyperlink" Target="mailto:howard.hoffman@gmail.com" TargetMode="External"/><Relationship Id="rId61" Type="http://schemas.openxmlformats.org/officeDocument/2006/relationships/hyperlink" Target="mailto:umd1980@msn.com%20612-963-4973" TargetMode="External"/><Relationship Id="rId82" Type="http://schemas.openxmlformats.org/officeDocument/2006/relationships/hyperlink" Target="mailto:dcwethington@yahoo.com%206125951397" TargetMode="External"/><Relationship Id="rId19" Type="http://schemas.openxmlformats.org/officeDocument/2006/relationships/hyperlink" Target="mailto:lamanna31@yahoo.com%20651-442-0273" TargetMode="External"/><Relationship Id="rId14" Type="http://schemas.openxmlformats.org/officeDocument/2006/relationships/hyperlink" Target="mailto:cjbernardy@gmail.com%20612.501.9622" TargetMode="External"/><Relationship Id="rId30" Type="http://schemas.openxmlformats.org/officeDocument/2006/relationships/hyperlink" Target="mailto:gaase001@yahoo.com%20952-925-9581" TargetMode="External"/><Relationship Id="rId35" Type="http://schemas.openxmlformats.org/officeDocument/2006/relationships/hyperlink" Target="mailto:dwsupalla@gmail.com%20612-670-2863" TargetMode="External"/><Relationship Id="rId56" Type="http://schemas.openxmlformats.org/officeDocument/2006/relationships/hyperlink" Target="mailto:andy@grapevinerecruiting.com%20952-856-2371" TargetMode="External"/><Relationship Id="rId77" Type="http://schemas.openxmlformats.org/officeDocument/2006/relationships/hyperlink" Target="mailto:riches30@gmail.com%20612-242-8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3"/>
  <sheetViews>
    <sheetView showGridLines="0" workbookViewId="0">
      <selection activeCell="I1" sqref="I1"/>
    </sheetView>
  </sheetViews>
  <sheetFormatPr defaultColWidth="8.85546875" defaultRowHeight="15" customHeight="1"/>
  <cols>
    <col min="1" max="1" width="26.42578125" style="1" customWidth="1"/>
    <col min="2" max="2" width="8.7109375" style="1" customWidth="1"/>
    <col min="3" max="3" width="8.42578125" style="1" customWidth="1"/>
    <col min="4" max="12" width="5.7109375" style="1" customWidth="1"/>
    <col min="13" max="256" width="8.85546875" style="1" customWidth="1"/>
  </cols>
  <sheetData>
    <row r="1" spans="1:13" ht="32.25" customHeight="1">
      <c r="A1" s="244" t="s">
        <v>0</v>
      </c>
      <c r="B1" s="245"/>
      <c r="C1" s="245"/>
      <c r="D1" s="245"/>
      <c r="E1" s="245"/>
      <c r="F1" s="245"/>
      <c r="G1" s="2"/>
      <c r="H1" s="2"/>
      <c r="I1" s="2"/>
      <c r="J1" s="2"/>
      <c r="K1" s="2"/>
      <c r="L1" s="2"/>
      <c r="M1" s="3"/>
    </row>
    <row r="2" spans="1:13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>
      <c r="A4" s="14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ht="32.25" customHeight="1">
      <c r="A5" s="248" t="s">
        <v>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3"/>
    </row>
    <row r="6" spans="1:13" ht="15" customHeight="1">
      <c r="A6" s="4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7" t="s">
        <v>9</v>
      </c>
      <c r="I6" s="7" t="s">
        <v>10</v>
      </c>
      <c r="J6" s="6" t="s">
        <v>11</v>
      </c>
      <c r="K6" s="6" t="s">
        <v>12</v>
      </c>
      <c r="L6" s="6" t="s">
        <v>13</v>
      </c>
      <c r="M6" s="8"/>
    </row>
    <row r="7" spans="1:13" ht="15" customHeight="1">
      <c r="A7" s="9" t="s">
        <v>14</v>
      </c>
      <c r="B7" s="10">
        <v>255</v>
      </c>
      <c r="C7" s="11">
        <f>$B$7-B7</f>
        <v>0</v>
      </c>
      <c r="D7" s="12">
        <v>3</v>
      </c>
      <c r="E7" s="12">
        <v>3</v>
      </c>
      <c r="F7" s="12"/>
      <c r="G7" s="13">
        <f>D7/(SUM(D7+E7+(F7*0.05)))</f>
        <v>0.5</v>
      </c>
      <c r="H7" s="14" t="s">
        <v>15</v>
      </c>
      <c r="I7" s="14" t="s">
        <v>15</v>
      </c>
      <c r="J7" s="12">
        <f>30.5</f>
        <v>30.5</v>
      </c>
      <c r="K7" s="15">
        <f>B7-J7</f>
        <v>224.5</v>
      </c>
      <c r="L7" s="14" t="s">
        <v>16</v>
      </c>
      <c r="M7" s="8"/>
    </row>
    <row r="8" spans="1:13" ht="15" customHeight="1">
      <c r="A8" s="9" t="s">
        <v>17</v>
      </c>
      <c r="B8" s="10">
        <v>251.5</v>
      </c>
      <c r="C8" s="11">
        <f>$B$7-B8</f>
        <v>3.5</v>
      </c>
      <c r="D8" s="12">
        <v>5</v>
      </c>
      <c r="E8" s="12">
        <v>1</v>
      </c>
      <c r="F8" s="12"/>
      <c r="G8" s="13">
        <f>D8/(SUM(D8+E8+(F8*0.05)))</f>
        <v>0.83333333333333337</v>
      </c>
      <c r="H8" s="14" t="s">
        <v>18</v>
      </c>
      <c r="I8" s="14" t="s">
        <v>18</v>
      </c>
      <c r="J8" s="12">
        <f t="shared" ref="J8:J20" si="0">37</f>
        <v>37</v>
      </c>
      <c r="K8" s="15">
        <f>B8-J8</f>
        <v>214.5</v>
      </c>
      <c r="L8" s="14" t="s">
        <v>19</v>
      </c>
      <c r="M8" s="8"/>
    </row>
    <row r="9" spans="1:13" ht="15" customHeight="1">
      <c r="A9" s="9" t="s">
        <v>20</v>
      </c>
      <c r="B9" s="10">
        <v>247.5</v>
      </c>
      <c r="C9" s="11">
        <f>$B$7-B9</f>
        <v>7.5</v>
      </c>
      <c r="D9" s="12">
        <v>3</v>
      </c>
      <c r="E9" s="12">
        <v>3</v>
      </c>
      <c r="F9" s="12"/>
      <c r="G9" s="13">
        <f>D9/(SUM(D9+E9+(F9*0.05)))</f>
        <v>0.5</v>
      </c>
      <c r="H9" s="14" t="s">
        <v>21</v>
      </c>
      <c r="I9" s="14" t="s">
        <v>21</v>
      </c>
      <c r="J9" s="12">
        <f>39</f>
        <v>39</v>
      </c>
      <c r="K9" s="15">
        <f>B9-J9</f>
        <v>208.5</v>
      </c>
      <c r="L9" s="14" t="s">
        <v>19</v>
      </c>
      <c r="M9" s="8"/>
    </row>
    <row r="10" spans="1:13" ht="15" customHeight="1">
      <c r="A10" s="9" t="s">
        <v>22</v>
      </c>
      <c r="B10" s="10">
        <v>224.5</v>
      </c>
      <c r="C10" s="11">
        <f>$B$7-B10</f>
        <v>30.5</v>
      </c>
      <c r="D10" s="12">
        <v>2</v>
      </c>
      <c r="E10" s="12">
        <v>4</v>
      </c>
      <c r="F10" s="12"/>
      <c r="G10" s="13">
        <f>D10/(SUM(D10+E10+(F10*0.05)))</f>
        <v>0.33333333333333331</v>
      </c>
      <c r="H10" s="14" t="s">
        <v>23</v>
      </c>
      <c r="I10" s="14" t="s">
        <v>23</v>
      </c>
      <c r="J10" s="12">
        <f t="shared" ref="J10:J13" si="1">40.5</f>
        <v>40.5</v>
      </c>
      <c r="K10" s="15">
        <f>B10-J10</f>
        <v>184</v>
      </c>
      <c r="L10" s="14" t="s">
        <v>24</v>
      </c>
      <c r="M10" s="8"/>
    </row>
    <row r="11" spans="1:13" ht="15" customHeight="1">
      <c r="A11" s="4" t="s">
        <v>25</v>
      </c>
      <c r="B11" s="5" t="s">
        <v>3</v>
      </c>
      <c r="C11" s="16"/>
      <c r="D11" s="6" t="s">
        <v>5</v>
      </c>
      <c r="E11" s="6" t="s">
        <v>6</v>
      </c>
      <c r="F11" s="6" t="s">
        <v>7</v>
      </c>
      <c r="G11" s="6" t="s">
        <v>8</v>
      </c>
      <c r="H11" s="7" t="s">
        <v>9</v>
      </c>
      <c r="I11" s="7" t="s">
        <v>10</v>
      </c>
      <c r="J11" s="6" t="s">
        <v>11</v>
      </c>
      <c r="K11" s="6" t="s">
        <v>12</v>
      </c>
      <c r="L11" s="6" t="s">
        <v>13</v>
      </c>
      <c r="M11" s="8"/>
    </row>
    <row r="12" spans="1:13" ht="15" customHeight="1">
      <c r="A12" s="9" t="s">
        <v>26</v>
      </c>
      <c r="B12" s="10">
        <v>257.5</v>
      </c>
      <c r="C12" s="11">
        <f>$B$12-B12</f>
        <v>0</v>
      </c>
      <c r="D12" s="12">
        <v>4</v>
      </c>
      <c r="E12" s="12">
        <v>2</v>
      </c>
      <c r="F12" s="12"/>
      <c r="G12" s="13">
        <f>D12/(SUM(D12+E12+(F12*0.05)))</f>
        <v>0.66666666666666663</v>
      </c>
      <c r="H12" s="14" t="s">
        <v>21</v>
      </c>
      <c r="I12" s="14" t="s">
        <v>21</v>
      </c>
      <c r="J12" s="12">
        <f>34</f>
        <v>34</v>
      </c>
      <c r="K12" s="15">
        <f>B12-J12</f>
        <v>223.5</v>
      </c>
      <c r="L12" s="14" t="s">
        <v>24</v>
      </c>
      <c r="M12" s="8"/>
    </row>
    <row r="13" spans="1:13" ht="15" customHeight="1">
      <c r="A13" s="9" t="s">
        <v>27</v>
      </c>
      <c r="B13" s="10">
        <v>245</v>
      </c>
      <c r="C13" s="11">
        <f>$B$12-B13</f>
        <v>12.5</v>
      </c>
      <c r="D13" s="12">
        <v>3</v>
      </c>
      <c r="E13" s="12">
        <v>3</v>
      </c>
      <c r="F13" s="12"/>
      <c r="G13" s="13">
        <f>D13/(SUM(D13+E13+(F13*0.05)))</f>
        <v>0.5</v>
      </c>
      <c r="H13" s="14" t="s">
        <v>15</v>
      </c>
      <c r="I13" s="14" t="s">
        <v>15</v>
      </c>
      <c r="J13" s="12">
        <f t="shared" si="1"/>
        <v>40.5</v>
      </c>
      <c r="K13" s="15">
        <f>B13-J13</f>
        <v>204.5</v>
      </c>
      <c r="L13" s="14" t="s">
        <v>28</v>
      </c>
      <c r="M13" s="8"/>
    </row>
    <row r="14" spans="1:13" ht="15" customHeight="1">
      <c r="A14" s="9" t="s">
        <v>29</v>
      </c>
      <c r="B14" s="10">
        <v>235</v>
      </c>
      <c r="C14" s="11">
        <f>$B$12-B14</f>
        <v>22.5</v>
      </c>
      <c r="D14" s="12">
        <v>3</v>
      </c>
      <c r="E14" s="12">
        <v>3</v>
      </c>
      <c r="F14" s="12"/>
      <c r="G14" s="13">
        <f>D14/(SUM(D14+E14+(F14*0.05)))</f>
        <v>0.5</v>
      </c>
      <c r="H14" s="14" t="s">
        <v>21</v>
      </c>
      <c r="I14" s="14" t="s">
        <v>21</v>
      </c>
      <c r="J14" s="12">
        <f t="shared" ref="J14:J26" si="2">43</f>
        <v>43</v>
      </c>
      <c r="K14" s="15">
        <f>B14-J14</f>
        <v>192</v>
      </c>
      <c r="L14" s="14" t="s">
        <v>30</v>
      </c>
      <c r="M14" s="8"/>
    </row>
    <row r="15" spans="1:13" ht="15" customHeight="1">
      <c r="A15" s="9" t="s">
        <v>31</v>
      </c>
      <c r="B15" s="10">
        <v>219</v>
      </c>
      <c r="C15" s="11">
        <f>$B$12-B15</f>
        <v>38.5</v>
      </c>
      <c r="D15" s="12">
        <v>1</v>
      </c>
      <c r="E15" s="12">
        <v>5</v>
      </c>
      <c r="F15" s="12"/>
      <c r="G15" s="13">
        <f>D15/(SUM(D15+E15+(F15*0.05)))</f>
        <v>0.16666666666666666</v>
      </c>
      <c r="H15" s="14" t="s">
        <v>15</v>
      </c>
      <c r="I15" s="14" t="s">
        <v>15</v>
      </c>
      <c r="J15" s="12">
        <f>45.5</f>
        <v>45.5</v>
      </c>
      <c r="K15" s="15">
        <f>B15-J15</f>
        <v>173.5</v>
      </c>
      <c r="L15" s="14" t="s">
        <v>32</v>
      </c>
      <c r="M15" s="8"/>
    </row>
    <row r="16" spans="1:13" ht="15.75" customHeight="1">
      <c r="A16" s="143"/>
      <c r="B16" s="17"/>
      <c r="C16" s="18"/>
      <c r="D16" s="19"/>
      <c r="E16" s="19"/>
      <c r="F16" s="19"/>
      <c r="G16" s="20"/>
      <c r="H16" s="21"/>
      <c r="I16" s="22"/>
      <c r="J16" s="23"/>
      <c r="K16" s="24"/>
      <c r="L16" s="23"/>
      <c r="M16" s="3"/>
    </row>
    <row r="17" spans="1:13" ht="32.25" customHeight="1">
      <c r="A17" s="246" t="s">
        <v>33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3"/>
    </row>
    <row r="18" spans="1:13" ht="15" customHeight="1">
      <c r="A18" s="4" t="s">
        <v>34</v>
      </c>
      <c r="B18" s="5" t="s">
        <v>3</v>
      </c>
      <c r="C18" s="5" t="s">
        <v>4</v>
      </c>
      <c r="D18" s="6" t="s">
        <v>5</v>
      </c>
      <c r="E18" s="6" t="s">
        <v>6</v>
      </c>
      <c r="F18" s="6" t="s">
        <v>7</v>
      </c>
      <c r="G18" s="6" t="s">
        <v>8</v>
      </c>
      <c r="H18" s="7" t="s">
        <v>9</v>
      </c>
      <c r="I18" s="7" t="s">
        <v>10</v>
      </c>
      <c r="J18" s="6" t="s">
        <v>11</v>
      </c>
      <c r="K18" s="6" t="s">
        <v>12</v>
      </c>
      <c r="L18" s="6" t="s">
        <v>13</v>
      </c>
      <c r="M18" s="8"/>
    </row>
    <row r="19" spans="1:13" ht="15" customHeight="1">
      <c r="A19" s="9" t="s">
        <v>35</v>
      </c>
      <c r="B19" s="10">
        <v>271</v>
      </c>
      <c r="C19" s="11">
        <f>$B$19-B19</f>
        <v>0</v>
      </c>
      <c r="D19" s="12">
        <v>5</v>
      </c>
      <c r="E19" s="12">
        <v>1</v>
      </c>
      <c r="F19" s="12"/>
      <c r="G19" s="13">
        <f>D19/(SUM(D19+E19+(F19*0.05)))</f>
        <v>0.83333333333333337</v>
      </c>
      <c r="H19" s="14" t="s">
        <v>21</v>
      </c>
      <c r="I19" s="14" t="s">
        <v>21</v>
      </c>
      <c r="J19" s="12">
        <f>34.5</f>
        <v>34.5</v>
      </c>
      <c r="K19" s="15">
        <f>B19-J19</f>
        <v>236.5</v>
      </c>
      <c r="L19" s="14" t="s">
        <v>28</v>
      </c>
      <c r="M19" s="8"/>
    </row>
    <row r="20" spans="1:13" ht="15" customHeight="1">
      <c r="A20" s="9" t="s">
        <v>36</v>
      </c>
      <c r="B20" s="10">
        <v>247.5</v>
      </c>
      <c r="C20" s="11">
        <f>$B$19-B20</f>
        <v>23.5</v>
      </c>
      <c r="D20" s="12">
        <v>4</v>
      </c>
      <c r="E20" s="12">
        <v>2</v>
      </c>
      <c r="F20" s="12"/>
      <c r="G20" s="13">
        <f>D20/(SUM(D20+E20+(F20*0.05)))</f>
        <v>0.66666666666666663</v>
      </c>
      <c r="H20" s="14" t="s">
        <v>21</v>
      </c>
      <c r="I20" s="14" t="s">
        <v>21</v>
      </c>
      <c r="J20" s="12">
        <f t="shared" si="0"/>
        <v>37</v>
      </c>
      <c r="K20" s="15">
        <f>B20-J20</f>
        <v>210.5</v>
      </c>
      <c r="L20" s="14" t="s">
        <v>16</v>
      </c>
      <c r="M20" s="8"/>
    </row>
    <row r="21" spans="1:13" ht="15" customHeight="1">
      <c r="A21" s="9" t="s">
        <v>37</v>
      </c>
      <c r="B21" s="10">
        <v>229.5</v>
      </c>
      <c r="C21" s="11">
        <f>$B$19-B21</f>
        <v>41.5</v>
      </c>
      <c r="D21" s="12">
        <v>3</v>
      </c>
      <c r="E21" s="12">
        <v>3</v>
      </c>
      <c r="F21" s="12"/>
      <c r="G21" s="13">
        <f>D21/(SUM(D21+E21+(F21*0.05)))</f>
        <v>0.5</v>
      </c>
      <c r="H21" s="14" t="s">
        <v>23</v>
      </c>
      <c r="I21" s="14" t="s">
        <v>23</v>
      </c>
      <c r="J21" s="12">
        <f t="shared" ref="J21:J24" si="3">39.5</f>
        <v>39.5</v>
      </c>
      <c r="K21" s="15">
        <f>B21-J21</f>
        <v>190</v>
      </c>
      <c r="L21" s="14" t="s">
        <v>24</v>
      </c>
      <c r="M21" s="8"/>
    </row>
    <row r="22" spans="1:13" ht="15" customHeight="1">
      <c r="A22" s="9" t="s">
        <v>38</v>
      </c>
      <c r="B22" s="10">
        <v>224.5</v>
      </c>
      <c r="C22" s="11">
        <f>$B$19-B22</f>
        <v>46.5</v>
      </c>
      <c r="D22" s="12">
        <v>2</v>
      </c>
      <c r="E22" s="12">
        <v>4</v>
      </c>
      <c r="F22" s="12"/>
      <c r="G22" s="13">
        <f>D22/(SUM(D22+E22+(F22*0.05)))</f>
        <v>0.33333333333333331</v>
      </c>
      <c r="H22" s="14" t="s">
        <v>21</v>
      </c>
      <c r="I22" s="14" t="s">
        <v>21</v>
      </c>
      <c r="J22" s="12">
        <f>46</f>
        <v>46</v>
      </c>
      <c r="K22" s="15">
        <f>B22-J22</f>
        <v>178.5</v>
      </c>
      <c r="L22" s="14" t="s">
        <v>24</v>
      </c>
      <c r="M22" s="8"/>
    </row>
    <row r="23" spans="1:13" ht="15" customHeight="1">
      <c r="A23" s="4" t="s">
        <v>39</v>
      </c>
      <c r="B23" s="5" t="s">
        <v>3</v>
      </c>
      <c r="C23" s="25"/>
      <c r="D23" s="6" t="s">
        <v>5</v>
      </c>
      <c r="E23" s="6" t="s">
        <v>6</v>
      </c>
      <c r="F23" s="6" t="s">
        <v>7</v>
      </c>
      <c r="G23" s="6" t="s">
        <v>8</v>
      </c>
      <c r="H23" s="7" t="s">
        <v>9</v>
      </c>
      <c r="I23" s="7" t="s">
        <v>10</v>
      </c>
      <c r="J23" s="6" t="s">
        <v>11</v>
      </c>
      <c r="K23" s="6" t="s">
        <v>12</v>
      </c>
      <c r="L23" s="6" t="s">
        <v>13</v>
      </c>
      <c r="M23" s="8"/>
    </row>
    <row r="24" spans="1:13" ht="15" customHeight="1">
      <c r="A24" s="9" t="s">
        <v>40</v>
      </c>
      <c r="B24" s="10">
        <v>242</v>
      </c>
      <c r="C24" s="11">
        <f>B$24-B24</f>
        <v>0</v>
      </c>
      <c r="D24" s="12">
        <v>4</v>
      </c>
      <c r="E24" s="12">
        <v>2</v>
      </c>
      <c r="F24" s="12"/>
      <c r="G24" s="13">
        <f>D24/(SUM(D24+E24+(F24*0.05)))</f>
        <v>0.66666666666666663</v>
      </c>
      <c r="H24" s="14" t="s">
        <v>21</v>
      </c>
      <c r="I24" s="14" t="s">
        <v>21</v>
      </c>
      <c r="J24" s="12">
        <f t="shared" si="3"/>
        <v>39.5</v>
      </c>
      <c r="K24" s="15">
        <f>B24-J24</f>
        <v>202.5</v>
      </c>
      <c r="L24" s="14" t="s">
        <v>28</v>
      </c>
      <c r="M24" s="8"/>
    </row>
    <row r="25" spans="1:13" ht="15" customHeight="1">
      <c r="A25" s="9" t="s">
        <v>41</v>
      </c>
      <c r="B25" s="10">
        <v>232.5</v>
      </c>
      <c r="C25" s="11">
        <f>B$24-B25</f>
        <v>9.5</v>
      </c>
      <c r="D25" s="12">
        <v>2</v>
      </c>
      <c r="E25" s="12">
        <v>4</v>
      </c>
      <c r="F25" s="12"/>
      <c r="G25" s="13">
        <f>D25/(SUM(D25+E25+(F25*0.05)))</f>
        <v>0.33333333333333331</v>
      </c>
      <c r="H25" s="14" t="s">
        <v>15</v>
      </c>
      <c r="I25" s="14" t="s">
        <v>15</v>
      </c>
      <c r="J25" s="12">
        <f>41</f>
        <v>41</v>
      </c>
      <c r="K25" s="15">
        <f>B25-J25</f>
        <v>191.5</v>
      </c>
      <c r="L25" s="14" t="s">
        <v>42</v>
      </c>
      <c r="M25" s="8"/>
    </row>
    <row r="26" spans="1:13" ht="15" customHeight="1">
      <c r="A26" s="9" t="s">
        <v>43</v>
      </c>
      <c r="B26" s="10">
        <v>231</v>
      </c>
      <c r="C26" s="11">
        <f>B$24-B26</f>
        <v>11</v>
      </c>
      <c r="D26" s="12">
        <v>3</v>
      </c>
      <c r="E26" s="12">
        <v>3</v>
      </c>
      <c r="F26" s="12"/>
      <c r="G26" s="13">
        <f>D26/(SUM(D26+E26+(F26*0.05)))</f>
        <v>0.5</v>
      </c>
      <c r="H26" s="14" t="s">
        <v>21</v>
      </c>
      <c r="I26" s="14" t="s">
        <v>21</v>
      </c>
      <c r="J26" s="12">
        <f t="shared" si="2"/>
        <v>43</v>
      </c>
      <c r="K26" s="15">
        <f>B26-J26</f>
        <v>188</v>
      </c>
      <c r="L26" s="14" t="s">
        <v>30</v>
      </c>
      <c r="M26" s="8"/>
    </row>
    <row r="27" spans="1:13" ht="15" customHeight="1">
      <c r="A27" s="9" t="s">
        <v>44</v>
      </c>
      <c r="B27" s="10">
        <v>227</v>
      </c>
      <c r="C27" s="11">
        <f>B$24-B27</f>
        <v>15</v>
      </c>
      <c r="D27" s="12">
        <v>1</v>
      </c>
      <c r="E27" s="12">
        <v>5</v>
      </c>
      <c r="F27" s="12"/>
      <c r="G27" s="13">
        <f>D27/(SUM(D27+E27+(F27*0.05)))</f>
        <v>0.16666666666666666</v>
      </c>
      <c r="H27" s="14" t="s">
        <v>15</v>
      </c>
      <c r="I27" s="14" t="s">
        <v>15</v>
      </c>
      <c r="J27" s="12">
        <f>49.5</f>
        <v>49.5</v>
      </c>
      <c r="K27" s="15">
        <f>B27-J27</f>
        <v>177.5</v>
      </c>
      <c r="L27" s="14" t="s">
        <v>32</v>
      </c>
      <c r="M27" s="8"/>
    </row>
    <row r="28" spans="1:13" ht="15" customHeight="1">
      <c r="A28" s="143"/>
      <c r="B28" s="26"/>
      <c r="C28" s="27"/>
      <c r="D28" s="28"/>
      <c r="E28" s="28"/>
      <c r="F28" s="28"/>
      <c r="G28" s="28"/>
      <c r="H28" s="29"/>
      <c r="I28" s="29"/>
      <c r="J28" s="28"/>
      <c r="K28" s="30"/>
      <c r="L28" s="28"/>
      <c r="M28" s="3"/>
    </row>
    <row r="29" spans="1:13" ht="15" customHeight="1">
      <c r="A29" s="31"/>
      <c r="B29" s="32"/>
      <c r="C29" s="31"/>
      <c r="D29" s="33"/>
      <c r="E29" s="34"/>
      <c r="F29" s="34"/>
      <c r="G29" s="34"/>
      <c r="H29" s="35"/>
      <c r="I29" s="35"/>
      <c r="J29" s="34"/>
      <c r="K29" s="36"/>
      <c r="L29" s="37"/>
      <c r="M29" s="3"/>
    </row>
    <row r="30" spans="1:13" ht="15" customHeight="1">
      <c r="A30" s="38" t="s">
        <v>45</v>
      </c>
      <c r="B30" s="32"/>
      <c r="C30" s="31"/>
      <c r="D30" s="39"/>
      <c r="E30" s="34"/>
      <c r="F30" s="34"/>
      <c r="G30" s="34"/>
      <c r="H30" s="35"/>
      <c r="I30" s="35"/>
      <c r="J30" s="34"/>
      <c r="K30" s="36"/>
      <c r="L30" s="40"/>
      <c r="M30" s="3"/>
    </row>
    <row r="31" spans="1:13" ht="15" customHeight="1">
      <c r="A31" s="38" t="s">
        <v>46</v>
      </c>
      <c r="B31" s="32"/>
      <c r="C31" s="31"/>
      <c r="D31" s="39"/>
      <c r="E31" s="34"/>
      <c r="F31" s="34"/>
      <c r="G31" s="34"/>
      <c r="H31" s="35"/>
      <c r="I31" s="35"/>
      <c r="J31" s="34"/>
      <c r="K31" s="36"/>
      <c r="L31" s="37"/>
      <c r="M31" s="3"/>
    </row>
    <row r="32" spans="1:13" ht="15" customHeight="1">
      <c r="A32" s="38" t="s">
        <v>47</v>
      </c>
      <c r="B32" s="32"/>
      <c r="C32" s="31"/>
      <c r="D32" s="41"/>
      <c r="E32" s="42"/>
      <c r="F32" s="42"/>
      <c r="G32" s="42"/>
      <c r="H32" s="41"/>
      <c r="I32" s="41"/>
      <c r="J32" s="42"/>
      <c r="K32" s="43"/>
      <c r="L32" s="42"/>
      <c r="M32" s="3"/>
    </row>
    <row r="33" spans="1:13" ht="15" customHeight="1">
      <c r="A33" s="31"/>
      <c r="B33" s="32"/>
      <c r="C33" s="31"/>
      <c r="D33" s="33"/>
      <c r="E33" s="34"/>
      <c r="F33" s="34"/>
      <c r="G33" s="34"/>
      <c r="H33" s="44"/>
      <c r="I33" s="44"/>
      <c r="J33" s="34"/>
      <c r="K33" s="36"/>
      <c r="L33" s="37"/>
      <c r="M33" s="3"/>
    </row>
    <row r="34" spans="1:13" ht="15.75" customHeight="1">
      <c r="A34" s="2"/>
      <c r="B34" s="2"/>
      <c r="C34" s="2"/>
      <c r="D34" s="45"/>
      <c r="E34" s="46"/>
      <c r="F34" s="47"/>
      <c r="G34" s="47"/>
      <c r="H34" s="48"/>
      <c r="I34" s="49"/>
      <c r="J34" s="47"/>
      <c r="K34" s="50"/>
      <c r="L34" s="51"/>
      <c r="M34" s="52"/>
    </row>
    <row r="35" spans="1:13" ht="15.75" customHeight="1">
      <c r="A35" s="2"/>
      <c r="B35" s="2"/>
      <c r="C35" s="2"/>
      <c r="D35" s="53"/>
      <c r="E35" s="54"/>
      <c r="F35" s="55"/>
      <c r="G35" s="55"/>
      <c r="H35" s="56"/>
      <c r="I35" s="56"/>
      <c r="J35" s="55"/>
      <c r="K35" s="57"/>
      <c r="L35" s="58"/>
      <c r="M35" s="52"/>
    </row>
    <row r="36" spans="1:13" ht="15" customHeight="1">
      <c r="A36" s="2"/>
      <c r="B36" s="2"/>
      <c r="C36" s="2"/>
      <c r="D36" s="59"/>
      <c r="E36" s="60"/>
      <c r="F36" s="61"/>
      <c r="G36" s="61"/>
      <c r="H36" s="62"/>
      <c r="I36" s="62"/>
      <c r="J36" s="61"/>
      <c r="K36" s="63"/>
      <c r="L36" s="64"/>
      <c r="M36" s="52"/>
    </row>
    <row r="37" spans="1:13" ht="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spans="1:13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spans="1:13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</row>
    <row r="40" spans="1:13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</row>
    <row r="41" spans="1:13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</row>
    <row r="42" spans="1:13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spans="1:13" ht="1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</row>
    <row r="44" spans="1:13" ht="1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spans="1:13" ht="15" customHeight="1">
      <c r="A45" s="65" t="s">
        <v>48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spans="1:13" ht="15" customHeight="1">
      <c r="A46" s="66" t="s">
        <v>49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spans="1:13" ht="15" customHeight="1">
      <c r="A47" s="66" t="s">
        <v>50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</row>
    <row r="48" spans="1:13" ht="15" customHeight="1">
      <c r="A48" s="66" t="s">
        <v>51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</row>
    <row r="49" spans="1:13" ht="15" customHeight="1">
      <c r="A49" s="66" t="s">
        <v>52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</row>
    <row r="50" spans="1:13" ht="15" customHeight="1">
      <c r="A50" s="66" t="s">
        <v>53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1:13" ht="15" customHeight="1">
      <c r="A51" s="66" t="s">
        <v>54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spans="1:13" ht="15" customHeight="1">
      <c r="A52" s="66" t="s">
        <v>55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</row>
    <row r="53" spans="1:13" ht="15" customHeight="1">
      <c r="A53" s="6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</row>
  </sheetData>
  <mergeCells count="3">
    <mergeCell ref="A1:F1"/>
    <mergeCell ref="A17:L17"/>
    <mergeCell ref="A5:L5"/>
  </mergeCells>
  <pageMargins left="0.7" right="0.7" top="0.75" bottom="0.75" header="0.3" footer="0.3"/>
  <pageSetup scale="97"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8"/>
  <sheetViews>
    <sheetView showGridLines="0" workbookViewId="0">
      <selection activeCell="I3" sqref="I3"/>
    </sheetView>
  </sheetViews>
  <sheetFormatPr defaultColWidth="8.85546875" defaultRowHeight="15" customHeight="1"/>
  <cols>
    <col min="1" max="1" width="26.42578125" style="68" customWidth="1"/>
    <col min="2" max="2" width="10.140625" style="68" customWidth="1"/>
    <col min="3" max="18" width="9.140625" style="68" customWidth="1"/>
    <col min="19" max="256" width="8.85546875" style="68" customWidth="1"/>
  </cols>
  <sheetData>
    <row r="1" spans="1:18" ht="15.75" customHeight="1">
      <c r="A1" s="69" t="s">
        <v>56</v>
      </c>
      <c r="B1" s="70" t="s">
        <v>24</v>
      </c>
      <c r="C1" s="70" t="s">
        <v>19</v>
      </c>
      <c r="D1" s="70" t="s">
        <v>28</v>
      </c>
      <c r="E1" s="70" t="s">
        <v>57</v>
      </c>
      <c r="F1" s="70" t="s">
        <v>58</v>
      </c>
      <c r="G1" s="70" t="s">
        <v>59</v>
      </c>
      <c r="H1" s="70" t="s">
        <v>60</v>
      </c>
      <c r="I1" s="70" t="s">
        <v>61</v>
      </c>
      <c r="J1" s="70" t="s">
        <v>62</v>
      </c>
      <c r="K1" s="70" t="s">
        <v>63</v>
      </c>
      <c r="L1" s="70" t="s">
        <v>64</v>
      </c>
      <c r="M1" s="70" t="s">
        <v>65</v>
      </c>
      <c r="N1" s="70" t="s">
        <v>66</v>
      </c>
      <c r="O1" s="70" t="s">
        <v>67</v>
      </c>
      <c r="P1" s="70" t="s">
        <v>68</v>
      </c>
      <c r="Q1" s="70" t="s">
        <v>69</v>
      </c>
      <c r="R1" s="71" t="s">
        <v>70</v>
      </c>
    </row>
    <row r="2" spans="1:18" ht="15" customHeight="1">
      <c r="A2" s="72" t="s">
        <v>26</v>
      </c>
      <c r="B2" s="73">
        <v>37</v>
      </c>
      <c r="C2" s="73">
        <v>47.5</v>
      </c>
      <c r="D2" s="73">
        <v>0</v>
      </c>
      <c r="E2" s="73">
        <v>44.5</v>
      </c>
      <c r="F2" s="73">
        <v>43.5</v>
      </c>
      <c r="G2" s="73">
        <v>38</v>
      </c>
      <c r="H2" s="73">
        <v>47</v>
      </c>
      <c r="I2" s="73">
        <v>0</v>
      </c>
      <c r="J2" s="73">
        <v>0</v>
      </c>
      <c r="K2" s="73">
        <v>0</v>
      </c>
      <c r="L2" s="73">
        <v>0</v>
      </c>
      <c r="M2" s="73">
        <v>0</v>
      </c>
      <c r="N2" s="73">
        <v>0</v>
      </c>
      <c r="O2" s="73">
        <v>0</v>
      </c>
      <c r="P2" s="73">
        <v>0</v>
      </c>
      <c r="Q2" s="73">
        <v>0</v>
      </c>
      <c r="R2" s="73">
        <v>37</v>
      </c>
    </row>
    <row r="3" spans="1:18" ht="15" customHeight="1">
      <c r="A3" s="74" t="s">
        <v>17</v>
      </c>
      <c r="B3" s="75">
        <v>41</v>
      </c>
      <c r="C3" s="75">
        <v>41.5</v>
      </c>
      <c r="D3" s="75">
        <v>0</v>
      </c>
      <c r="E3" s="75">
        <v>46</v>
      </c>
      <c r="F3" s="75">
        <v>38</v>
      </c>
      <c r="G3" s="75">
        <v>42</v>
      </c>
      <c r="H3" s="75">
        <v>43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75">
        <v>41</v>
      </c>
    </row>
    <row r="4" spans="1:18" ht="15" customHeight="1">
      <c r="A4" s="74" t="s">
        <v>40</v>
      </c>
      <c r="B4" s="75">
        <v>39</v>
      </c>
      <c r="C4" s="75">
        <v>43.5</v>
      </c>
      <c r="D4" s="75">
        <v>0</v>
      </c>
      <c r="E4" s="75">
        <v>33.5</v>
      </c>
      <c r="F4" s="75">
        <v>44</v>
      </c>
      <c r="G4" s="75">
        <v>41</v>
      </c>
      <c r="H4" s="75">
        <v>41</v>
      </c>
      <c r="I4" s="75">
        <v>0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75">
        <v>39</v>
      </c>
    </row>
    <row r="5" spans="1:18" ht="15" customHeight="1">
      <c r="A5" s="74" t="s">
        <v>41</v>
      </c>
      <c r="B5" s="75">
        <v>40.5</v>
      </c>
      <c r="C5" s="75">
        <v>36.5</v>
      </c>
      <c r="D5" s="75">
        <v>0</v>
      </c>
      <c r="E5" s="75">
        <v>46</v>
      </c>
      <c r="F5" s="75">
        <v>35</v>
      </c>
      <c r="G5" s="75">
        <v>38</v>
      </c>
      <c r="H5" s="75">
        <v>36.5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75">
        <v>40.5</v>
      </c>
    </row>
    <row r="6" spans="1:18" ht="15" customHeight="1">
      <c r="A6" s="74" t="s">
        <v>20</v>
      </c>
      <c r="B6" s="75">
        <v>39.5</v>
      </c>
      <c r="C6" s="75">
        <v>38.5</v>
      </c>
      <c r="D6" s="75">
        <v>0</v>
      </c>
      <c r="E6" s="75">
        <v>40.5</v>
      </c>
      <c r="F6" s="75">
        <v>39.5</v>
      </c>
      <c r="G6" s="75">
        <v>42.5</v>
      </c>
      <c r="H6" s="75">
        <v>47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39.5</v>
      </c>
    </row>
    <row r="7" spans="1:18" ht="15" customHeight="1">
      <c r="A7" s="74" t="s">
        <v>35</v>
      </c>
      <c r="B7" s="75">
        <v>40.5</v>
      </c>
      <c r="C7" s="75">
        <v>44</v>
      </c>
      <c r="D7" s="75">
        <v>0</v>
      </c>
      <c r="E7" s="75">
        <v>39.5</v>
      </c>
      <c r="F7" s="75">
        <v>47.5</v>
      </c>
      <c r="G7" s="75">
        <v>50</v>
      </c>
      <c r="H7" s="75">
        <v>49.5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40.5</v>
      </c>
    </row>
    <row r="8" spans="1:18" ht="15" customHeight="1">
      <c r="A8" s="74" t="s">
        <v>71</v>
      </c>
      <c r="B8" s="75">
        <v>34.5</v>
      </c>
      <c r="C8" s="75">
        <v>41</v>
      </c>
      <c r="D8" s="75">
        <v>0</v>
      </c>
      <c r="E8" s="75">
        <v>35.5</v>
      </c>
      <c r="F8" s="75">
        <v>37.5</v>
      </c>
      <c r="G8" s="75">
        <v>36</v>
      </c>
      <c r="H8" s="75">
        <v>34.5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34.5</v>
      </c>
    </row>
    <row r="9" spans="1:18" ht="15" customHeight="1">
      <c r="A9" s="74" t="s">
        <v>38</v>
      </c>
      <c r="B9" s="75">
        <v>34</v>
      </c>
      <c r="C9" s="75">
        <v>33.5</v>
      </c>
      <c r="D9" s="75">
        <v>0</v>
      </c>
      <c r="E9" s="75">
        <v>40.5</v>
      </c>
      <c r="F9" s="75">
        <v>37</v>
      </c>
      <c r="G9" s="75">
        <v>45</v>
      </c>
      <c r="H9" s="75">
        <v>34.5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34</v>
      </c>
    </row>
    <row r="10" spans="1:18" ht="15" customHeight="1">
      <c r="A10" s="74" t="s">
        <v>37</v>
      </c>
      <c r="B10" s="75">
        <v>43</v>
      </c>
      <c r="C10" s="75">
        <v>36</v>
      </c>
      <c r="D10" s="75">
        <v>0</v>
      </c>
      <c r="E10" s="75">
        <v>29.5</v>
      </c>
      <c r="F10" s="75">
        <v>40.5</v>
      </c>
      <c r="G10" s="75">
        <v>35</v>
      </c>
      <c r="H10" s="75">
        <v>45.5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43</v>
      </c>
    </row>
    <row r="11" spans="1:18" ht="15" customHeight="1">
      <c r="A11" s="74" t="s">
        <v>72</v>
      </c>
      <c r="B11" s="75">
        <v>49.5</v>
      </c>
      <c r="C11" s="75">
        <v>52</v>
      </c>
      <c r="D11" s="75">
        <v>0</v>
      </c>
      <c r="E11" s="75">
        <v>34</v>
      </c>
      <c r="F11" s="75">
        <v>43</v>
      </c>
      <c r="G11" s="75">
        <v>37.5</v>
      </c>
      <c r="H11" s="75">
        <v>39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49.5</v>
      </c>
    </row>
    <row r="12" spans="1:18" ht="15" customHeight="1">
      <c r="A12" s="74" t="s">
        <v>22</v>
      </c>
      <c r="B12" s="75">
        <v>43</v>
      </c>
      <c r="C12" s="75">
        <v>28</v>
      </c>
      <c r="D12" s="75">
        <v>0</v>
      </c>
      <c r="E12" s="75">
        <v>39.5</v>
      </c>
      <c r="F12" s="75">
        <v>32.5</v>
      </c>
      <c r="G12" s="75">
        <v>38</v>
      </c>
      <c r="H12" s="75">
        <v>43.5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43</v>
      </c>
    </row>
    <row r="13" spans="1:18" ht="15" customHeight="1">
      <c r="A13" s="74" t="s">
        <v>36</v>
      </c>
      <c r="B13" s="75">
        <v>45.5</v>
      </c>
      <c r="C13" s="75">
        <v>46.5</v>
      </c>
      <c r="D13" s="75">
        <v>0</v>
      </c>
      <c r="E13" s="75">
        <v>50.5</v>
      </c>
      <c r="F13" s="75">
        <v>42</v>
      </c>
      <c r="G13" s="75">
        <v>30</v>
      </c>
      <c r="H13" s="75">
        <v>33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45.5</v>
      </c>
    </row>
    <row r="14" spans="1:18" ht="15" customHeight="1">
      <c r="A14" s="74" t="s">
        <v>43</v>
      </c>
      <c r="B14" s="75">
        <v>30.5</v>
      </c>
      <c r="C14" s="75">
        <v>32.5</v>
      </c>
      <c r="D14" s="75">
        <v>0</v>
      </c>
      <c r="E14" s="75">
        <v>46.5</v>
      </c>
      <c r="F14" s="75">
        <v>42.5</v>
      </c>
      <c r="G14" s="75">
        <v>42</v>
      </c>
      <c r="H14" s="75">
        <v>37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30.5</v>
      </c>
    </row>
    <row r="15" spans="1:18" ht="15" customHeight="1">
      <c r="A15" s="74" t="s">
        <v>44</v>
      </c>
      <c r="B15" s="75">
        <v>37</v>
      </c>
      <c r="C15" s="75">
        <v>47.5</v>
      </c>
      <c r="D15" s="75">
        <v>0</v>
      </c>
      <c r="E15" s="75">
        <v>34</v>
      </c>
      <c r="F15" s="75">
        <v>36.5</v>
      </c>
      <c r="G15" s="75">
        <v>39</v>
      </c>
      <c r="H15" s="75">
        <v>33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37</v>
      </c>
    </row>
    <row r="16" spans="1:18" ht="15" customHeight="1">
      <c r="A16" s="74" t="s">
        <v>27</v>
      </c>
      <c r="B16" s="75">
        <v>39.5</v>
      </c>
      <c r="C16" s="75">
        <v>32.5</v>
      </c>
      <c r="D16" s="75">
        <v>0</v>
      </c>
      <c r="E16" s="75">
        <v>38.5</v>
      </c>
      <c r="F16" s="75">
        <v>45</v>
      </c>
      <c r="G16" s="75">
        <v>44</v>
      </c>
      <c r="H16" s="75">
        <v>45.5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39.5</v>
      </c>
    </row>
    <row r="17" spans="1:18" ht="15" customHeight="1">
      <c r="A17" s="74" t="s">
        <v>29</v>
      </c>
      <c r="B17" s="75">
        <v>46</v>
      </c>
      <c r="C17" s="75">
        <v>39</v>
      </c>
      <c r="D17" s="75">
        <v>0</v>
      </c>
      <c r="E17" s="75">
        <v>41.5</v>
      </c>
      <c r="F17" s="75">
        <v>36</v>
      </c>
      <c r="G17" s="75">
        <v>42</v>
      </c>
      <c r="H17" s="75">
        <v>30.5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46</v>
      </c>
    </row>
    <row r="18" spans="1:18" ht="15" customHeight="1">
      <c r="A18" s="66" t="s">
        <v>73</v>
      </c>
      <c r="B18" s="75">
        <v>640</v>
      </c>
      <c r="C18" s="75">
        <v>640</v>
      </c>
      <c r="D18" s="75">
        <v>0</v>
      </c>
      <c r="E18" s="75">
        <v>640</v>
      </c>
      <c r="F18" s="75">
        <v>640</v>
      </c>
      <c r="G18" s="75">
        <v>640</v>
      </c>
      <c r="H18" s="75">
        <v>640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6" t="s">
        <v>70</v>
      </c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7"/>
  <sheetViews>
    <sheetView showGridLines="0" topLeftCell="D1" workbookViewId="0">
      <selection activeCell="M11" sqref="M11"/>
    </sheetView>
  </sheetViews>
  <sheetFormatPr defaultColWidth="8.85546875" defaultRowHeight="15" customHeight="1"/>
  <cols>
    <col min="1" max="1" width="26.42578125" style="77" customWidth="1"/>
    <col min="2" max="2" width="6.42578125" style="77" customWidth="1"/>
    <col min="3" max="3" width="3" style="77" customWidth="1"/>
    <col min="4" max="4" width="26.42578125" style="77" customWidth="1"/>
    <col min="5" max="5" width="6.42578125" style="77" customWidth="1"/>
    <col min="6" max="6" width="3" style="77" customWidth="1"/>
    <col min="7" max="7" width="26.42578125" style="77" customWidth="1"/>
    <col min="8" max="8" width="6.42578125" style="77" customWidth="1"/>
    <col min="9" max="9" width="3" style="77" customWidth="1"/>
    <col min="10" max="10" width="26.42578125" style="77" customWidth="1"/>
    <col min="11" max="11" width="6.42578125" style="77" customWidth="1"/>
    <col min="12" max="12" width="3" style="77" customWidth="1"/>
    <col min="13" max="13" width="26.42578125" style="77" customWidth="1"/>
    <col min="14" max="14" width="6.42578125" style="77" customWidth="1"/>
    <col min="15" max="15" width="3" style="77" customWidth="1"/>
    <col min="16" max="16" width="26.42578125" style="77" customWidth="1"/>
    <col min="17" max="17" width="6.42578125" style="77" customWidth="1"/>
    <col min="18" max="18" width="3" style="77" customWidth="1"/>
    <col min="19" max="19" width="26.42578125" style="77" customWidth="1"/>
    <col min="20" max="20" width="6.42578125" style="77" customWidth="1"/>
    <col min="21" max="21" width="3" style="77" customWidth="1"/>
    <col min="22" max="22" width="26.42578125" style="77" customWidth="1"/>
    <col min="23" max="23" width="6.42578125" style="77" customWidth="1"/>
    <col min="24" max="24" width="3" style="77" customWidth="1"/>
    <col min="25" max="25" width="4.42578125" style="77" customWidth="1"/>
    <col min="26" max="26" width="26.42578125" style="77" customWidth="1"/>
    <col min="27" max="27" width="6.42578125" style="77" customWidth="1"/>
    <col min="28" max="28" width="3" style="77" customWidth="1"/>
    <col min="29" max="29" width="26.42578125" style="77" customWidth="1"/>
    <col min="30" max="30" width="6.42578125" style="77" customWidth="1"/>
    <col min="31" max="31" width="3" style="77" customWidth="1"/>
    <col min="32" max="32" width="26.42578125" style="77" customWidth="1"/>
    <col min="33" max="33" width="6.42578125" style="77" customWidth="1"/>
    <col min="34" max="34" width="3" style="77" customWidth="1"/>
    <col min="35" max="35" width="26.42578125" style="77" customWidth="1"/>
    <col min="36" max="36" width="6.42578125" style="77" customWidth="1"/>
    <col min="37" max="37" width="3" style="77" customWidth="1"/>
    <col min="38" max="38" width="26.42578125" style="77" customWidth="1"/>
    <col min="39" max="39" width="6.42578125" style="77" customWidth="1"/>
    <col min="40" max="40" width="3" style="77" customWidth="1"/>
    <col min="41" max="41" width="26.42578125" style="77" customWidth="1"/>
    <col min="42" max="42" width="6.42578125" style="77" customWidth="1"/>
    <col min="43" max="43" width="3" style="77" customWidth="1"/>
    <col min="44" max="44" width="26.42578125" style="77" customWidth="1"/>
    <col min="45" max="45" width="6.42578125" style="77" customWidth="1"/>
    <col min="46" max="46" width="3" style="77" customWidth="1"/>
    <col min="47" max="47" width="26.42578125" style="77" customWidth="1"/>
    <col min="48" max="48" width="6.42578125" style="77" customWidth="1"/>
    <col min="49" max="49" width="3" style="77" customWidth="1"/>
    <col min="50" max="256" width="8.85546875" style="77" customWidth="1"/>
  </cols>
  <sheetData>
    <row r="1" spans="1:49" ht="15" customHeight="1">
      <c r="A1" s="78" t="s">
        <v>74</v>
      </c>
      <c r="B1" s="2"/>
      <c r="C1" s="79"/>
      <c r="D1" s="80" t="s">
        <v>75</v>
      </c>
      <c r="E1" s="2"/>
      <c r="F1" s="79"/>
      <c r="G1" s="80" t="s">
        <v>76</v>
      </c>
      <c r="H1" s="2"/>
      <c r="I1" s="79"/>
      <c r="J1" s="80" t="s">
        <v>77</v>
      </c>
      <c r="K1" s="2"/>
      <c r="L1" s="79"/>
      <c r="M1" s="80" t="s">
        <v>78</v>
      </c>
      <c r="N1" s="2"/>
      <c r="O1" s="79"/>
      <c r="P1" s="80" t="s">
        <v>79</v>
      </c>
      <c r="Q1" s="2"/>
      <c r="R1" s="79"/>
      <c r="S1" s="80" t="s">
        <v>80</v>
      </c>
      <c r="T1" s="2"/>
      <c r="U1" s="79"/>
      <c r="V1" s="80" t="s">
        <v>81</v>
      </c>
      <c r="W1" s="2"/>
      <c r="X1" s="2"/>
      <c r="Y1" s="79"/>
      <c r="Z1" s="80" t="s">
        <v>82</v>
      </c>
      <c r="AA1" s="2"/>
      <c r="AB1" s="79"/>
      <c r="AC1" s="80" t="s">
        <v>83</v>
      </c>
      <c r="AD1" s="2"/>
      <c r="AE1" s="79"/>
      <c r="AF1" s="80" t="s">
        <v>84</v>
      </c>
      <c r="AG1" s="2"/>
      <c r="AH1" s="79"/>
      <c r="AI1" s="80" t="s">
        <v>85</v>
      </c>
      <c r="AJ1" s="2"/>
      <c r="AK1" s="79"/>
      <c r="AL1" s="80" t="s">
        <v>86</v>
      </c>
      <c r="AM1" s="2"/>
      <c r="AN1" s="79"/>
      <c r="AO1" s="80" t="s">
        <v>87</v>
      </c>
      <c r="AP1" s="2"/>
      <c r="AQ1" s="79"/>
      <c r="AR1" s="80" t="s">
        <v>88</v>
      </c>
      <c r="AS1" s="2"/>
      <c r="AT1" s="79"/>
      <c r="AU1" s="80" t="s">
        <v>89</v>
      </c>
      <c r="AV1" s="2"/>
      <c r="AW1" s="79"/>
    </row>
    <row r="2" spans="1:49" ht="15" customHeight="1">
      <c r="A2" s="81">
        <v>43579</v>
      </c>
      <c r="B2" s="2"/>
      <c r="C2" s="79"/>
      <c r="D2" s="82">
        <v>43586</v>
      </c>
      <c r="E2" s="2"/>
      <c r="F2" s="79"/>
      <c r="G2" s="82">
        <v>43593</v>
      </c>
      <c r="H2" s="2"/>
      <c r="I2" s="79"/>
      <c r="J2" s="82">
        <v>43600</v>
      </c>
      <c r="K2" s="2"/>
      <c r="L2" s="79"/>
      <c r="M2" s="82">
        <v>43607</v>
      </c>
      <c r="N2" s="2"/>
      <c r="O2" s="79"/>
      <c r="P2" s="82">
        <v>43614</v>
      </c>
      <c r="Q2" s="2"/>
      <c r="R2" s="79"/>
      <c r="S2" s="82">
        <v>43621</v>
      </c>
      <c r="T2" s="2"/>
      <c r="U2" s="79"/>
      <c r="V2" s="82">
        <v>43628</v>
      </c>
      <c r="W2" s="2"/>
      <c r="X2" s="2"/>
      <c r="Y2" s="79"/>
      <c r="Z2" s="82">
        <v>43635</v>
      </c>
      <c r="AA2" s="2"/>
      <c r="AB2" s="79"/>
      <c r="AC2" s="82">
        <v>43642</v>
      </c>
      <c r="AD2" s="2"/>
      <c r="AE2" s="79"/>
      <c r="AF2" s="82">
        <v>43656</v>
      </c>
      <c r="AG2" s="2"/>
      <c r="AH2" s="79"/>
      <c r="AI2" s="82">
        <v>43663</v>
      </c>
      <c r="AJ2" s="2"/>
      <c r="AK2" s="79"/>
      <c r="AL2" s="82">
        <v>43670</v>
      </c>
      <c r="AM2" s="2"/>
      <c r="AN2" s="79"/>
      <c r="AO2" s="82">
        <v>43677</v>
      </c>
      <c r="AP2" s="2"/>
      <c r="AQ2" s="79"/>
      <c r="AR2" s="82">
        <v>43684</v>
      </c>
      <c r="AS2" s="2"/>
      <c r="AT2" s="79"/>
      <c r="AU2" s="82">
        <v>43691</v>
      </c>
      <c r="AV2" s="2"/>
      <c r="AW2" s="79"/>
    </row>
    <row r="3" spans="1:49" ht="15" customHeight="1">
      <c r="A3" s="78" t="s">
        <v>90</v>
      </c>
      <c r="B3" s="2"/>
      <c r="C3" s="79"/>
      <c r="D3" s="80" t="s">
        <v>91</v>
      </c>
      <c r="E3" s="2"/>
      <c r="F3" s="79"/>
      <c r="G3" s="80" t="s">
        <v>92</v>
      </c>
      <c r="H3" s="2"/>
      <c r="I3" s="79"/>
      <c r="J3" s="80" t="s">
        <v>91</v>
      </c>
      <c r="K3" s="2"/>
      <c r="L3" s="79"/>
      <c r="M3" s="80" t="s">
        <v>92</v>
      </c>
      <c r="N3" s="2"/>
      <c r="O3" s="79"/>
      <c r="P3" s="80" t="s">
        <v>91</v>
      </c>
      <c r="Q3" s="2"/>
      <c r="R3" s="79"/>
      <c r="S3" s="80" t="s">
        <v>90</v>
      </c>
      <c r="T3" s="2"/>
      <c r="U3" s="79"/>
      <c r="V3" s="80" t="s">
        <v>93</v>
      </c>
      <c r="W3" s="2"/>
      <c r="X3" s="2"/>
      <c r="Y3" s="79"/>
      <c r="Z3" s="80" t="s">
        <v>92</v>
      </c>
      <c r="AA3" s="2"/>
      <c r="AB3" s="79"/>
      <c r="AC3" s="80" t="s">
        <v>93</v>
      </c>
      <c r="AD3" s="2"/>
      <c r="AE3" s="79"/>
      <c r="AF3" s="80" t="s">
        <v>92</v>
      </c>
      <c r="AG3" s="2"/>
      <c r="AH3" s="79"/>
      <c r="AI3" s="80" t="s">
        <v>91</v>
      </c>
      <c r="AJ3" s="2"/>
      <c r="AK3" s="79"/>
      <c r="AL3" s="80" t="s">
        <v>93</v>
      </c>
      <c r="AM3" s="2"/>
      <c r="AN3" s="79"/>
      <c r="AO3" s="80" t="s">
        <v>93</v>
      </c>
      <c r="AP3" s="2"/>
      <c r="AQ3" s="79"/>
      <c r="AR3" s="80" t="s">
        <v>91</v>
      </c>
      <c r="AS3" s="2"/>
      <c r="AT3" s="79"/>
      <c r="AU3" s="80" t="s">
        <v>91</v>
      </c>
      <c r="AV3" s="2"/>
      <c r="AW3" s="79"/>
    </row>
    <row r="4" spans="1:49" ht="15" customHeight="1">
      <c r="A4" s="2"/>
      <c r="B4" s="83" t="s">
        <v>3</v>
      </c>
      <c r="C4" s="84"/>
      <c r="D4" s="85"/>
      <c r="E4" s="83" t="s">
        <v>3</v>
      </c>
      <c r="F4" s="84"/>
      <c r="G4" s="85"/>
      <c r="H4" s="83" t="s">
        <v>3</v>
      </c>
      <c r="I4" s="84"/>
      <c r="J4" s="85"/>
      <c r="K4" s="83" t="s">
        <v>3</v>
      </c>
      <c r="L4" s="84"/>
      <c r="M4" s="85"/>
      <c r="N4" s="83" t="s">
        <v>3</v>
      </c>
      <c r="O4" s="84"/>
      <c r="P4" s="85"/>
      <c r="Q4" s="83" t="s">
        <v>3</v>
      </c>
      <c r="R4" s="84"/>
      <c r="S4" s="85"/>
      <c r="T4" s="83" t="s">
        <v>3</v>
      </c>
      <c r="U4" s="2"/>
      <c r="V4" s="2"/>
      <c r="W4" s="83" t="s">
        <v>3</v>
      </c>
      <c r="X4" s="84"/>
      <c r="Y4" s="86"/>
      <c r="Z4" s="85"/>
      <c r="AA4" s="83" t="s">
        <v>3</v>
      </c>
      <c r="AB4" s="84"/>
      <c r="AC4" s="85"/>
      <c r="AD4" s="83" t="s">
        <v>3</v>
      </c>
      <c r="AE4" s="84"/>
      <c r="AF4" s="85"/>
      <c r="AG4" s="83" t="s">
        <v>3</v>
      </c>
      <c r="AH4" s="84"/>
      <c r="AI4" s="85"/>
      <c r="AJ4" s="83" t="s">
        <v>3</v>
      </c>
      <c r="AK4" s="87"/>
      <c r="AL4" s="88"/>
      <c r="AM4" s="83" t="s">
        <v>3</v>
      </c>
      <c r="AN4" s="84"/>
      <c r="AO4" s="85"/>
      <c r="AP4" s="83" t="s">
        <v>3</v>
      </c>
      <c r="AQ4" s="84"/>
      <c r="AR4" s="85"/>
      <c r="AS4" s="83" t="s">
        <v>3</v>
      </c>
      <c r="AT4" s="84"/>
      <c r="AU4" s="85"/>
      <c r="AV4" s="83" t="s">
        <v>3</v>
      </c>
      <c r="AW4" s="84"/>
    </row>
    <row r="5" spans="1:49" ht="15" customHeight="1">
      <c r="A5" s="83" t="s">
        <v>27</v>
      </c>
      <c r="B5" s="89">
        <f>VLOOKUP(A5,'Weekly Pts Breakdown'!A1:Q18,2,FALSE)</f>
        <v>39.5</v>
      </c>
      <c r="C5" s="84"/>
      <c r="D5" s="90" t="s">
        <v>41</v>
      </c>
      <c r="E5" s="89">
        <f>VLOOKUP(D5,'Weekly Pts Breakdown'!A1:Q18,3,FALSE)</f>
        <v>36.5</v>
      </c>
      <c r="F5" s="84"/>
      <c r="G5" s="90" t="s">
        <v>14</v>
      </c>
      <c r="H5" s="89">
        <f>VLOOKUP(G5,'Weekly Pts Breakdown'!$A1:$R18,4,FALSE)</f>
        <v>0</v>
      </c>
      <c r="I5" s="84"/>
      <c r="J5" s="90" t="s">
        <v>27</v>
      </c>
      <c r="K5" s="89">
        <f>VLOOKUP(J5,'Weekly Pts Breakdown'!$A1:$R18,5,FALSE)</f>
        <v>38.5</v>
      </c>
      <c r="L5" s="84"/>
      <c r="M5" s="90" t="s">
        <v>17</v>
      </c>
      <c r="N5" s="89">
        <f>VLOOKUP(M5,'Weekly Pts Breakdown'!$A1:$R18,6,FALSE)</f>
        <v>38</v>
      </c>
      <c r="O5" s="84"/>
      <c r="P5" s="90" t="s">
        <v>35</v>
      </c>
      <c r="Q5" s="89">
        <f>VLOOKUP(P5,'Weekly Pts Breakdown'!$A1:$R18,7,FALSE)</f>
        <v>50</v>
      </c>
      <c r="R5" s="84"/>
      <c r="S5" s="90" t="s">
        <v>20</v>
      </c>
      <c r="T5" s="89">
        <f>VLOOKUP(S5,'Weekly Pts Breakdown'!$A1:$R18,8,FALSE)</f>
        <v>47</v>
      </c>
      <c r="U5" s="2"/>
      <c r="V5" s="83" t="s">
        <v>22</v>
      </c>
      <c r="W5" s="89">
        <f>VLOOKUP(V5,'Weekly Pts Breakdown'!$A1:$R18,9,FALSE)</f>
        <v>0</v>
      </c>
      <c r="X5" s="84"/>
      <c r="Y5" s="86"/>
      <c r="Z5" s="90" t="s">
        <v>26</v>
      </c>
      <c r="AA5" s="89">
        <f>VLOOKUP(Z5,'Weekly Pts Breakdown'!$A1:$R18,10,FALSE)</f>
        <v>0</v>
      </c>
      <c r="AB5" s="84"/>
      <c r="AC5" s="90" t="s">
        <v>38</v>
      </c>
      <c r="AD5" s="89">
        <f>VLOOKUP(AC5,'Weekly Pts Breakdown'!$A1:$R18,11,FALSE)</f>
        <v>0</v>
      </c>
      <c r="AE5" s="84"/>
      <c r="AF5" s="90" t="s">
        <v>14</v>
      </c>
      <c r="AG5" s="89">
        <f>VLOOKUP(AF5,'Weekly Pts Breakdown'!$A1:$R18,12,FALSE)</f>
        <v>0</v>
      </c>
      <c r="AH5" s="84"/>
      <c r="AI5" s="90" t="s">
        <v>36</v>
      </c>
      <c r="AJ5" s="89">
        <f>VLOOKUP(AI5,'Weekly Pts Breakdown'!$A1:$R18,13,FALSE)</f>
        <v>0</v>
      </c>
      <c r="AK5" s="87"/>
      <c r="AL5" s="90" t="s">
        <v>14</v>
      </c>
      <c r="AM5" s="89">
        <f>VLOOKUP(AL5,'Weekly Pts Breakdown'!$A1:$R18,14,FALSE)</f>
        <v>0</v>
      </c>
      <c r="AN5" s="84"/>
      <c r="AO5" s="90" t="s">
        <v>44</v>
      </c>
      <c r="AP5" s="89">
        <f>VLOOKUP(AO5,'Weekly Pts Breakdown'!$A1:$R18,15,FALSE)</f>
        <v>0</v>
      </c>
      <c r="AQ5" s="84"/>
      <c r="AR5" s="90" t="s">
        <v>35</v>
      </c>
      <c r="AS5" s="89">
        <f>VLOOKUP(AR5,'Weekly Pts Breakdown'!$A1:$R18,16,FALSE)</f>
        <v>0</v>
      </c>
      <c r="AT5" s="84"/>
      <c r="AU5" s="90" t="s">
        <v>37</v>
      </c>
      <c r="AV5" s="89">
        <f>VLOOKUP(AU5,'Weekly Pts Breakdown'!$A1:$R18,17,FALSE)</f>
        <v>0</v>
      </c>
      <c r="AW5" s="84"/>
    </row>
    <row r="6" spans="1:49" ht="15" customHeight="1">
      <c r="A6" s="83" t="s">
        <v>35</v>
      </c>
      <c r="B6" s="89">
        <f>VLOOKUP(A6,'Weekly Pts Breakdown'!A1:Q18,2,FALSE)</f>
        <v>40.5</v>
      </c>
      <c r="C6" s="84"/>
      <c r="D6" s="90" t="s">
        <v>40</v>
      </c>
      <c r="E6" s="89">
        <f>VLOOKUP(D6,'Weekly Pts Breakdown'!A1:Q18,3,FALSE)</f>
        <v>43.5</v>
      </c>
      <c r="F6" s="84"/>
      <c r="G6" s="90" t="s">
        <v>35</v>
      </c>
      <c r="H6" s="89">
        <f>VLOOKUP(G6,'Weekly Pts Breakdown'!$A1:$R18,4,FALSE)</f>
        <v>0</v>
      </c>
      <c r="I6" s="84"/>
      <c r="J6" s="90" t="s">
        <v>29</v>
      </c>
      <c r="K6" s="89">
        <f>VLOOKUP(J6,'Weekly Pts Breakdown'!$A1:$R18,5,FALSE)</f>
        <v>41.5</v>
      </c>
      <c r="L6" s="84"/>
      <c r="M6" s="90" t="s">
        <v>36</v>
      </c>
      <c r="N6" s="89">
        <f>VLOOKUP(M6,'Weekly Pts Breakdown'!$A1:$R18,6,FALSE)</f>
        <v>42</v>
      </c>
      <c r="O6" s="84"/>
      <c r="P6" s="90" t="s">
        <v>36</v>
      </c>
      <c r="Q6" s="89">
        <f>VLOOKUP(P6,'Weekly Pts Breakdown'!$A1:$R18,7,FALSE)</f>
        <v>30</v>
      </c>
      <c r="R6" s="84"/>
      <c r="S6" s="90" t="s">
        <v>44</v>
      </c>
      <c r="T6" s="89">
        <f>VLOOKUP(S6,'Weekly Pts Breakdown'!$A1:$R18,8,FALSE)</f>
        <v>33</v>
      </c>
      <c r="U6" s="2"/>
      <c r="V6" s="83" t="s">
        <v>26</v>
      </c>
      <c r="W6" s="89">
        <f>VLOOKUP(V6,'Weekly Pts Breakdown'!$A1:$R18,9,FALSE)</f>
        <v>0</v>
      </c>
      <c r="X6" s="84"/>
      <c r="Y6" s="86"/>
      <c r="Z6" s="90" t="s">
        <v>43</v>
      </c>
      <c r="AA6" s="89">
        <f>VLOOKUP(Z6,'Weekly Pts Breakdown'!$A1:$R18,10,FALSE)</f>
        <v>0</v>
      </c>
      <c r="AB6" s="84"/>
      <c r="AC6" s="90" t="s">
        <v>40</v>
      </c>
      <c r="AD6" s="89">
        <f>VLOOKUP(AC6,'Weekly Pts Breakdown'!$A1:$R18,11,FALSE)</f>
        <v>0</v>
      </c>
      <c r="AE6" s="84"/>
      <c r="AF6" s="90" t="s">
        <v>37</v>
      </c>
      <c r="AG6" s="89">
        <f>VLOOKUP(AF6,'Weekly Pts Breakdown'!$A1:$R18,12,FALSE)</f>
        <v>0</v>
      </c>
      <c r="AH6" s="84"/>
      <c r="AI6" s="90" t="s">
        <v>38</v>
      </c>
      <c r="AJ6" s="89">
        <f>VLOOKUP(AI6,'Weekly Pts Breakdown'!$A1:$R18,13,FALSE)</f>
        <v>0</v>
      </c>
      <c r="AK6" s="87"/>
      <c r="AL6" s="90" t="s">
        <v>31</v>
      </c>
      <c r="AM6" s="89">
        <f>VLOOKUP(AL6,'Weekly Pts Breakdown'!$A1:$R18,14,FALSE)</f>
        <v>0</v>
      </c>
      <c r="AN6" s="84"/>
      <c r="AO6" s="90" t="s">
        <v>38</v>
      </c>
      <c r="AP6" s="89">
        <f>VLOOKUP(AO6,'Weekly Pts Breakdown'!$A1:$R18,15,FALSE)</f>
        <v>0</v>
      </c>
      <c r="AQ6" s="84"/>
      <c r="AR6" s="90" t="s">
        <v>36</v>
      </c>
      <c r="AS6" s="89">
        <f>VLOOKUP(AR6,'Weekly Pts Breakdown'!$A1:$R18,16,FALSE)</f>
        <v>0</v>
      </c>
      <c r="AT6" s="84"/>
      <c r="AU6" s="90" t="s">
        <v>36</v>
      </c>
      <c r="AV6" s="89">
        <f>VLOOKUP(AU6,'Weekly Pts Breakdown'!$A1:$R18,17,FALSE)</f>
        <v>0</v>
      </c>
      <c r="AW6" s="84"/>
    </row>
    <row r="7" spans="1:49" ht="9" customHeight="1">
      <c r="A7" s="2"/>
      <c r="B7" s="2"/>
      <c r="C7" s="84"/>
      <c r="D7" s="85"/>
      <c r="E7" s="2"/>
      <c r="F7" s="84"/>
      <c r="G7" s="85"/>
      <c r="H7" s="2"/>
      <c r="I7" s="84"/>
      <c r="J7" s="85"/>
      <c r="K7" s="2"/>
      <c r="L7" s="84"/>
      <c r="M7" s="85"/>
      <c r="N7" s="2"/>
      <c r="O7" s="84"/>
      <c r="P7" s="85"/>
      <c r="Q7" s="2"/>
      <c r="R7" s="84"/>
      <c r="S7" s="85"/>
      <c r="T7" s="2"/>
      <c r="U7" s="2"/>
      <c r="V7" s="2"/>
      <c r="W7" s="2"/>
      <c r="X7" s="84"/>
      <c r="Y7" s="86"/>
      <c r="Z7" s="85"/>
      <c r="AA7" s="2"/>
      <c r="AB7" s="84"/>
      <c r="AC7" s="85"/>
      <c r="AD7" s="2"/>
      <c r="AE7" s="84"/>
      <c r="AF7" s="85"/>
      <c r="AG7" s="2"/>
      <c r="AH7" s="84"/>
      <c r="AI7" s="85"/>
      <c r="AJ7" s="2"/>
      <c r="AK7" s="87"/>
      <c r="AL7" s="88"/>
      <c r="AM7" s="2"/>
      <c r="AN7" s="84"/>
      <c r="AO7" s="85"/>
      <c r="AP7" s="2"/>
      <c r="AQ7" s="84"/>
      <c r="AR7" s="85"/>
      <c r="AS7" s="2"/>
      <c r="AT7" s="84"/>
      <c r="AU7" s="85"/>
      <c r="AV7" s="2"/>
      <c r="AW7" s="84"/>
    </row>
    <row r="8" spans="1:49" ht="15" customHeight="1">
      <c r="A8" s="83" t="s">
        <v>20</v>
      </c>
      <c r="B8" s="89">
        <f>VLOOKUP(A8,'Weekly Pts Breakdown'!A1:Q18,2,FALSE)</f>
        <v>39.5</v>
      </c>
      <c r="C8" s="84"/>
      <c r="D8" s="90" t="s">
        <v>14</v>
      </c>
      <c r="E8" s="89">
        <f>VLOOKUP(D8,'Weekly Pts Breakdown'!A1:Q18,3,FALSE)</f>
        <v>52</v>
      </c>
      <c r="F8" s="84"/>
      <c r="G8" s="90" t="s">
        <v>31</v>
      </c>
      <c r="H8" s="89">
        <f>VLOOKUP(G8,'Weekly Pts Breakdown'!$A1:$R18,4,FALSE)</f>
        <v>0</v>
      </c>
      <c r="I8" s="84"/>
      <c r="J8" s="90" t="s">
        <v>35</v>
      </c>
      <c r="K8" s="89">
        <f>VLOOKUP(J8,'Weekly Pts Breakdown'!$A1:$R18,5,FALSE)</f>
        <v>39.5</v>
      </c>
      <c r="L8" s="84"/>
      <c r="M8" s="90" t="s">
        <v>20</v>
      </c>
      <c r="N8" s="89">
        <f>VLOOKUP(M8,'Weekly Pts Breakdown'!$A1:$R18,6,FALSE)</f>
        <v>39.5</v>
      </c>
      <c r="O8" s="84"/>
      <c r="P8" s="90" t="s">
        <v>27</v>
      </c>
      <c r="Q8" s="89">
        <f>VLOOKUP(P8,'Weekly Pts Breakdown'!$A1:$R18,7,FALSE)</f>
        <v>44</v>
      </c>
      <c r="R8" s="84"/>
      <c r="S8" s="90" t="s">
        <v>17</v>
      </c>
      <c r="T8" s="89">
        <f>VLOOKUP(S8,'Weekly Pts Breakdown'!$A1:$R18,8,FALSE)</f>
        <v>43</v>
      </c>
      <c r="U8" s="2"/>
      <c r="V8" s="83" t="s">
        <v>17</v>
      </c>
      <c r="W8" s="89">
        <f>VLOOKUP(V8,'Weekly Pts Breakdown'!$A1:$R18,9,FALSE)</f>
        <v>0</v>
      </c>
      <c r="X8" s="84"/>
      <c r="Y8" s="86"/>
      <c r="Z8" s="90" t="s">
        <v>29</v>
      </c>
      <c r="AA8" s="89">
        <f>VLOOKUP(Z8,'Weekly Pts Breakdown'!$A1:$R18,10,FALSE)</f>
        <v>0</v>
      </c>
      <c r="AB8" s="84"/>
      <c r="AC8" s="90" t="s">
        <v>37</v>
      </c>
      <c r="AD8" s="89">
        <f>VLOOKUP(AC8,'Weekly Pts Breakdown'!$A1:$R18,11,FALSE)</f>
        <v>0</v>
      </c>
      <c r="AE8" s="84"/>
      <c r="AF8" s="90" t="s">
        <v>22</v>
      </c>
      <c r="AG8" s="89">
        <f>VLOOKUP(AF8,'Weekly Pts Breakdown'!$A1:$R18,12,FALSE)</f>
        <v>0</v>
      </c>
      <c r="AH8" s="84"/>
      <c r="AI8" s="90" t="s">
        <v>29</v>
      </c>
      <c r="AJ8" s="89">
        <f>VLOOKUP(AI8,'Weekly Pts Breakdown'!$A1:$R18,13,FALSE)</f>
        <v>0</v>
      </c>
      <c r="AK8" s="87"/>
      <c r="AL8" s="90" t="s">
        <v>17</v>
      </c>
      <c r="AM8" s="89">
        <f>VLOOKUP(AL8,'Weekly Pts Breakdown'!$A1:$R18,14,FALSE)</f>
        <v>0</v>
      </c>
      <c r="AN8" s="84"/>
      <c r="AO8" s="90" t="s">
        <v>37</v>
      </c>
      <c r="AP8" s="89">
        <f>VLOOKUP(AO8,'Weekly Pts Breakdown'!$A1:$R18,15,FALSE)</f>
        <v>0</v>
      </c>
      <c r="AQ8" s="84"/>
      <c r="AR8" s="90" t="s">
        <v>43</v>
      </c>
      <c r="AS8" s="89">
        <f>VLOOKUP(AR8,'Weekly Pts Breakdown'!$A1:$R18,16,FALSE)</f>
        <v>0</v>
      </c>
      <c r="AT8" s="84"/>
      <c r="AU8" s="90" t="s">
        <v>35</v>
      </c>
      <c r="AV8" s="89">
        <f>VLOOKUP(AU8,'Weekly Pts Breakdown'!$A1:$R18,17,FALSE)</f>
        <v>0</v>
      </c>
      <c r="AW8" s="84"/>
    </row>
    <row r="9" spans="1:49" ht="15" customHeight="1">
      <c r="A9" s="83" t="s">
        <v>41</v>
      </c>
      <c r="B9" s="89">
        <f>VLOOKUP(A9,'Weekly Pts Breakdown'!A1:Q18,2,FALSE)</f>
        <v>40.5</v>
      </c>
      <c r="C9" s="84"/>
      <c r="D9" s="90" t="s">
        <v>22</v>
      </c>
      <c r="E9" s="89">
        <f>VLOOKUP(D9,'Weekly Pts Breakdown'!A1:Q18,3,FALSE)</f>
        <v>28</v>
      </c>
      <c r="F9" s="84"/>
      <c r="G9" s="90" t="s">
        <v>44</v>
      </c>
      <c r="H9" s="89">
        <f>VLOOKUP(G9,'Weekly Pts Breakdown'!$A1:$R18,4,FALSE)</f>
        <v>0</v>
      </c>
      <c r="I9" s="84"/>
      <c r="J9" s="90" t="s">
        <v>38</v>
      </c>
      <c r="K9" s="89">
        <f>VLOOKUP(J9,'Weekly Pts Breakdown'!$A1:$R18,5,FALSE)</f>
        <v>40.5</v>
      </c>
      <c r="L9" s="84"/>
      <c r="M9" s="90" t="s">
        <v>37</v>
      </c>
      <c r="N9" s="89">
        <f>VLOOKUP(M9,'Weekly Pts Breakdown'!$A1:$R18,6,FALSE)</f>
        <v>40.5</v>
      </c>
      <c r="O9" s="84"/>
      <c r="P9" s="90" t="s">
        <v>31</v>
      </c>
      <c r="Q9" s="89">
        <f>VLOOKUP(P9,'Weekly Pts Breakdown'!$A1:$R18,7,FALSE)</f>
        <v>36</v>
      </c>
      <c r="R9" s="84"/>
      <c r="S9" s="90" t="s">
        <v>43</v>
      </c>
      <c r="T9" s="89">
        <f>VLOOKUP(S9,'Weekly Pts Breakdown'!$A1:$R18,8,FALSE)</f>
        <v>37</v>
      </c>
      <c r="U9" s="2"/>
      <c r="V9" s="83" t="s">
        <v>29</v>
      </c>
      <c r="W9" s="89">
        <f>VLOOKUP(V9,'Weekly Pts Breakdown'!$A1:$R18,9,FALSE)</f>
        <v>0</v>
      </c>
      <c r="X9" s="84"/>
      <c r="Y9" s="86"/>
      <c r="Z9" s="90" t="s">
        <v>41</v>
      </c>
      <c r="AA9" s="89">
        <f>VLOOKUP(Z9,'Weekly Pts Breakdown'!$A1:$R18,10,FALSE)</f>
        <v>0</v>
      </c>
      <c r="AB9" s="84"/>
      <c r="AC9" s="90" t="s">
        <v>44</v>
      </c>
      <c r="AD9" s="89">
        <f>VLOOKUP(AC9,'Weekly Pts Breakdown'!$A1:$R18,11,FALSE)</f>
        <v>0</v>
      </c>
      <c r="AE9" s="84"/>
      <c r="AF9" s="90" t="s">
        <v>36</v>
      </c>
      <c r="AG9" s="89">
        <f>VLOOKUP(AF9,'Weekly Pts Breakdown'!$A1:$R18,12,FALSE)</f>
        <v>0</v>
      </c>
      <c r="AH9" s="84"/>
      <c r="AI9" s="90" t="s">
        <v>31</v>
      </c>
      <c r="AJ9" s="89">
        <f>VLOOKUP(AI9,'Weekly Pts Breakdown'!$A1:$R18,13,FALSE)</f>
        <v>0</v>
      </c>
      <c r="AK9" s="87"/>
      <c r="AL9" s="90" t="s">
        <v>26</v>
      </c>
      <c r="AM9" s="89">
        <f>VLOOKUP(AL9,'Weekly Pts Breakdown'!$A1:$R18,14,FALSE)</f>
        <v>0</v>
      </c>
      <c r="AN9" s="84"/>
      <c r="AO9" s="90" t="s">
        <v>40</v>
      </c>
      <c r="AP9" s="89">
        <f>VLOOKUP(AO9,'Weekly Pts Breakdown'!$A1:$R18,15,FALSE)</f>
        <v>0</v>
      </c>
      <c r="AQ9" s="84"/>
      <c r="AR9" s="90" t="s">
        <v>41</v>
      </c>
      <c r="AS9" s="89">
        <f>VLOOKUP(AR9,'Weekly Pts Breakdown'!$A1:$R18,16,FALSE)</f>
        <v>0</v>
      </c>
      <c r="AT9" s="84"/>
      <c r="AU9" s="90" t="s">
        <v>38</v>
      </c>
      <c r="AV9" s="89">
        <f>VLOOKUP(AU9,'Weekly Pts Breakdown'!$A1:$R18,17,FALSE)</f>
        <v>0</v>
      </c>
      <c r="AW9" s="84"/>
    </row>
    <row r="10" spans="1:49" ht="9" customHeight="1">
      <c r="A10" s="2"/>
      <c r="B10" s="2"/>
      <c r="C10" s="84"/>
      <c r="D10" s="85"/>
      <c r="E10" s="2"/>
      <c r="F10" s="84"/>
      <c r="G10" s="85"/>
      <c r="H10" s="2"/>
      <c r="I10" s="84"/>
      <c r="J10" s="85"/>
      <c r="K10" s="2"/>
      <c r="L10" s="84"/>
      <c r="M10" s="85"/>
      <c r="N10" s="2"/>
      <c r="O10" s="84"/>
      <c r="P10" s="85"/>
      <c r="Q10" s="2"/>
      <c r="R10" s="84"/>
      <c r="S10" s="85"/>
      <c r="T10" s="2"/>
      <c r="U10" s="2"/>
      <c r="V10" s="2"/>
      <c r="W10" s="2"/>
      <c r="X10" s="84"/>
      <c r="Y10" s="86"/>
      <c r="Z10" s="85"/>
      <c r="AA10" s="2"/>
      <c r="AB10" s="84"/>
      <c r="AC10" s="85"/>
      <c r="AD10" s="2"/>
      <c r="AE10" s="84"/>
      <c r="AF10" s="85"/>
      <c r="AG10" s="2"/>
      <c r="AH10" s="84"/>
      <c r="AI10" s="85"/>
      <c r="AJ10" s="2"/>
      <c r="AK10" s="87"/>
      <c r="AL10" s="88"/>
      <c r="AM10" s="2"/>
      <c r="AN10" s="84"/>
      <c r="AO10" s="85"/>
      <c r="AP10" s="2"/>
      <c r="AQ10" s="84"/>
      <c r="AR10" s="85"/>
      <c r="AS10" s="2"/>
      <c r="AT10" s="84"/>
      <c r="AU10" s="85"/>
      <c r="AV10" s="2"/>
      <c r="AW10" s="84"/>
    </row>
    <row r="11" spans="1:49" ht="15" customHeight="1">
      <c r="A11" s="83" t="s">
        <v>29</v>
      </c>
      <c r="B11" s="89">
        <f>VLOOKUP(A11,'Weekly Pts Breakdown'!A1:Q18,2,FALSE)</f>
        <v>46</v>
      </c>
      <c r="C11" s="84"/>
      <c r="D11" s="90" t="s">
        <v>43</v>
      </c>
      <c r="E11" s="89">
        <f>VLOOKUP(D11,'Weekly Pts Breakdown'!A1:Q18,3,FALSE)</f>
        <v>32.5</v>
      </c>
      <c r="F11" s="84"/>
      <c r="G11" s="90" t="s">
        <v>22</v>
      </c>
      <c r="H11" s="89">
        <f>VLOOKUP(G11,'Weekly Pts Breakdown'!$A1:$R18,4,FALSE)</f>
        <v>0</v>
      </c>
      <c r="I11" s="84"/>
      <c r="J11" s="90" t="s">
        <v>22</v>
      </c>
      <c r="K11" s="89">
        <v>39.5</v>
      </c>
      <c r="L11" s="84"/>
      <c r="M11" s="90" t="s">
        <v>26</v>
      </c>
      <c r="N11" s="89">
        <f>VLOOKUP(M11,'Weekly Pts Breakdown'!$A1:$R18,6,FALSE)</f>
        <v>43.5</v>
      </c>
      <c r="O11" s="84"/>
      <c r="P11" s="90" t="s">
        <v>37</v>
      </c>
      <c r="Q11" s="89">
        <f>VLOOKUP(P11,'Weekly Pts Breakdown'!$A1:$R18,7,FALSE)</f>
        <v>35</v>
      </c>
      <c r="R11" s="84"/>
      <c r="S11" s="90" t="s">
        <v>22</v>
      </c>
      <c r="T11" s="89">
        <f>VLOOKUP(S11,'Weekly Pts Breakdown'!$A1:$R18,8,FALSE)</f>
        <v>43.5</v>
      </c>
      <c r="U11" s="2"/>
      <c r="V11" s="83" t="s">
        <v>14</v>
      </c>
      <c r="W11" s="89">
        <f>VLOOKUP(V11,'Weekly Pts Breakdown'!$A1:$R18,9,FALSE)</f>
        <v>0</v>
      </c>
      <c r="X11" s="84"/>
      <c r="Y11" s="86"/>
      <c r="Z11" s="90" t="s">
        <v>27</v>
      </c>
      <c r="AA11" s="89">
        <f>VLOOKUP(Z11,'Weekly Pts Breakdown'!$A1:$R18,10,FALSE)</f>
        <v>0</v>
      </c>
      <c r="AB11" s="84"/>
      <c r="AC11" s="90" t="s">
        <v>36</v>
      </c>
      <c r="AD11" s="89">
        <f>VLOOKUP(AC11,'Weekly Pts Breakdown'!$A1:$R18,11,FALSE)</f>
        <v>0</v>
      </c>
      <c r="AE11" s="84"/>
      <c r="AF11" s="90" t="s">
        <v>20</v>
      </c>
      <c r="AG11" s="89">
        <f>VLOOKUP(AF11,'Weekly Pts Breakdown'!$A1:$R18,12,FALSE)</f>
        <v>0</v>
      </c>
      <c r="AH11" s="84"/>
      <c r="AI11" s="90" t="s">
        <v>41</v>
      </c>
      <c r="AJ11" s="89">
        <f>VLOOKUP(AI11,'Weekly Pts Breakdown'!$A1:$R18,13,FALSE)</f>
        <v>0</v>
      </c>
      <c r="AK11" s="87"/>
      <c r="AL11" s="90" t="s">
        <v>29</v>
      </c>
      <c r="AM11" s="89">
        <f>VLOOKUP(AL11,'Weekly Pts Breakdown'!$A1:$R18,14,FALSE)</f>
        <v>0</v>
      </c>
      <c r="AN11" s="84"/>
      <c r="AO11" s="90" t="s">
        <v>41</v>
      </c>
      <c r="AP11" s="89">
        <f>VLOOKUP(AO11,'Weekly Pts Breakdown'!$A1:$R18,15,FALSE)</f>
        <v>0</v>
      </c>
      <c r="AQ11" s="84"/>
      <c r="AR11" s="90" t="s">
        <v>37</v>
      </c>
      <c r="AS11" s="89">
        <f>VLOOKUP(AR11,'Weekly Pts Breakdown'!$A1:$R18,16,FALSE)</f>
        <v>0</v>
      </c>
      <c r="AT11" s="84"/>
      <c r="AU11" s="90" t="s">
        <v>41</v>
      </c>
      <c r="AV11" s="89">
        <f>VLOOKUP(AU11,'Weekly Pts Breakdown'!$A1:$R18,17,FALSE)</f>
        <v>0</v>
      </c>
      <c r="AW11" s="84"/>
    </row>
    <row r="12" spans="1:49" ht="15" customHeight="1">
      <c r="A12" s="83" t="s">
        <v>38</v>
      </c>
      <c r="B12" s="89">
        <f>VLOOKUP(A12,'Weekly Pts Breakdown'!A1:Q18,2,FALSE)</f>
        <v>34</v>
      </c>
      <c r="C12" s="84"/>
      <c r="D12" s="90" t="s">
        <v>44</v>
      </c>
      <c r="E12" s="89">
        <f>VLOOKUP(D12,'Weekly Pts Breakdown'!A1:Q18,3,FALSE)</f>
        <v>47.5</v>
      </c>
      <c r="F12" s="84"/>
      <c r="G12" s="90" t="s">
        <v>37</v>
      </c>
      <c r="H12" s="89">
        <f>VLOOKUP(G12,'Weekly Pts Breakdown'!$A1:$R18,4,FALSE)</f>
        <v>0</v>
      </c>
      <c r="I12" s="84"/>
      <c r="J12" s="90" t="s">
        <v>20</v>
      </c>
      <c r="K12" s="89">
        <v>40.5</v>
      </c>
      <c r="L12" s="84"/>
      <c r="M12" s="90" t="s">
        <v>44</v>
      </c>
      <c r="N12" s="89">
        <f>VLOOKUP(M12,'Weekly Pts Breakdown'!$A1:$R18,6,FALSE)</f>
        <v>36.5</v>
      </c>
      <c r="O12" s="84"/>
      <c r="P12" s="90" t="s">
        <v>38</v>
      </c>
      <c r="Q12" s="89">
        <f>VLOOKUP(P12,'Weekly Pts Breakdown'!$A1:$R18,7,FALSE)</f>
        <v>45</v>
      </c>
      <c r="R12" s="84"/>
      <c r="S12" s="90" t="s">
        <v>41</v>
      </c>
      <c r="T12" s="89">
        <f>VLOOKUP(S12,'Weekly Pts Breakdown'!$A1:$R18,8,FALSE)</f>
        <v>36.5</v>
      </c>
      <c r="U12" s="2"/>
      <c r="V12" s="83" t="s">
        <v>27</v>
      </c>
      <c r="W12" s="89">
        <f>VLOOKUP(V12,'Weekly Pts Breakdown'!$A1:$R18,9,FALSE)</f>
        <v>0</v>
      </c>
      <c r="X12" s="84"/>
      <c r="Y12" s="86"/>
      <c r="Z12" s="90" t="s">
        <v>44</v>
      </c>
      <c r="AA12" s="89">
        <f>VLOOKUP(Z12,'Weekly Pts Breakdown'!$A1:$R18,10,FALSE)</f>
        <v>0</v>
      </c>
      <c r="AB12" s="84"/>
      <c r="AC12" s="90" t="s">
        <v>41</v>
      </c>
      <c r="AD12" s="89">
        <f>VLOOKUP(AC12,'Weekly Pts Breakdown'!$A1:$R18,11,FALSE)</f>
        <v>0</v>
      </c>
      <c r="AE12" s="84"/>
      <c r="AF12" s="90" t="s">
        <v>38</v>
      </c>
      <c r="AG12" s="89">
        <f>VLOOKUP(AF12,'Weekly Pts Breakdown'!$A1:$R18,12,FALSE)</f>
        <v>0</v>
      </c>
      <c r="AH12" s="84"/>
      <c r="AI12" s="90" t="s">
        <v>40</v>
      </c>
      <c r="AJ12" s="89">
        <f>VLOOKUP(AI12,'Weekly Pts Breakdown'!$A1:$R18,13,FALSE)</f>
        <v>0</v>
      </c>
      <c r="AK12" s="87"/>
      <c r="AL12" s="90" t="s">
        <v>22</v>
      </c>
      <c r="AM12" s="89">
        <f>VLOOKUP(AL12,'Weekly Pts Breakdown'!$A1:$R18,14,FALSE)</f>
        <v>0</v>
      </c>
      <c r="AN12" s="84"/>
      <c r="AO12" s="90" t="s">
        <v>35</v>
      </c>
      <c r="AP12" s="89">
        <f>VLOOKUP(AO12,'Weekly Pts Breakdown'!$A1:$R18,15,FALSE)</f>
        <v>0</v>
      </c>
      <c r="AQ12" s="84"/>
      <c r="AR12" s="90" t="s">
        <v>38</v>
      </c>
      <c r="AS12" s="89">
        <f>VLOOKUP(AR12,'Weekly Pts Breakdown'!$A1:$R18,16,FALSE)</f>
        <v>0</v>
      </c>
      <c r="AT12" s="84"/>
      <c r="AU12" s="90" t="s">
        <v>44</v>
      </c>
      <c r="AV12" s="89">
        <f>VLOOKUP(AU12,'Weekly Pts Breakdown'!$A1:$R18,17,FALSE)</f>
        <v>0</v>
      </c>
      <c r="AW12" s="84"/>
    </row>
    <row r="13" spans="1:49" ht="9" customHeight="1">
      <c r="A13" s="2"/>
      <c r="B13" s="2"/>
      <c r="C13" s="84"/>
      <c r="D13" s="85"/>
      <c r="E13" s="2"/>
      <c r="F13" s="84"/>
      <c r="G13" s="85"/>
      <c r="H13" s="2"/>
      <c r="I13" s="84"/>
      <c r="J13" s="85"/>
      <c r="K13" s="2"/>
      <c r="L13" s="84"/>
      <c r="M13" s="85"/>
      <c r="N13" s="2"/>
      <c r="O13" s="84"/>
      <c r="P13" s="85"/>
      <c r="Q13" s="2"/>
      <c r="R13" s="84"/>
      <c r="S13" s="85"/>
      <c r="T13" s="2"/>
      <c r="U13" s="2"/>
      <c r="V13" s="2"/>
      <c r="W13" s="2"/>
      <c r="X13" s="84"/>
      <c r="Y13" s="86"/>
      <c r="Z13" s="85"/>
      <c r="AA13" s="2"/>
      <c r="AB13" s="84"/>
      <c r="AC13" s="85"/>
      <c r="AD13" s="2"/>
      <c r="AE13" s="84"/>
      <c r="AF13" s="85"/>
      <c r="AG13" s="2"/>
      <c r="AH13" s="84"/>
      <c r="AI13" s="85"/>
      <c r="AJ13" s="2"/>
      <c r="AK13" s="87"/>
      <c r="AL13" s="88"/>
      <c r="AM13" s="2"/>
      <c r="AN13" s="84"/>
      <c r="AO13" s="85"/>
      <c r="AP13" s="2"/>
      <c r="AQ13" s="84"/>
      <c r="AR13" s="85"/>
      <c r="AS13" s="2"/>
      <c r="AT13" s="84"/>
      <c r="AU13" s="85"/>
      <c r="AV13" s="2"/>
      <c r="AW13" s="84"/>
    </row>
    <row r="14" spans="1:49" ht="15" customHeight="1">
      <c r="A14" s="83" t="s">
        <v>26</v>
      </c>
      <c r="B14" s="89">
        <f>VLOOKUP(A14,'Weekly Pts Breakdown'!A1:Q18,2,FALSE)</f>
        <v>37</v>
      </c>
      <c r="C14" s="84"/>
      <c r="D14" s="90" t="s">
        <v>20</v>
      </c>
      <c r="E14" s="89">
        <f>VLOOKUP(D14,'Weekly Pts Breakdown'!A1:Q18,3,FALSE)</f>
        <v>38.5</v>
      </c>
      <c r="F14" s="84"/>
      <c r="G14" s="90" t="s">
        <v>29</v>
      </c>
      <c r="H14" s="89">
        <f>VLOOKUP(G14,'Weekly Pts Breakdown'!$A1:$R18,4,FALSE)</f>
        <v>0</v>
      </c>
      <c r="I14" s="84"/>
      <c r="J14" s="90" t="s">
        <v>40</v>
      </c>
      <c r="K14" s="89">
        <f>VLOOKUP(J14,'Weekly Pts Breakdown'!$A1:$R18,5,FALSE)</f>
        <v>33.5</v>
      </c>
      <c r="L14" s="84"/>
      <c r="M14" s="90" t="s">
        <v>22</v>
      </c>
      <c r="N14" s="89">
        <f>VLOOKUP(M14,'Weekly Pts Breakdown'!$A1:$R18,6,FALSE)</f>
        <v>32.5</v>
      </c>
      <c r="O14" s="84"/>
      <c r="P14" s="90" t="s">
        <v>26</v>
      </c>
      <c r="Q14" s="89">
        <f>VLOOKUP(P14,'Weekly Pts Breakdown'!$A1:$R18,7,FALSE)</f>
        <v>38</v>
      </c>
      <c r="R14" s="84"/>
      <c r="S14" s="90" t="s">
        <v>26</v>
      </c>
      <c r="T14" s="89">
        <f>VLOOKUP(S14,'Weekly Pts Breakdown'!$A1:$R18,8,FALSE)</f>
        <v>47</v>
      </c>
      <c r="U14" s="2"/>
      <c r="V14" s="83" t="s">
        <v>38</v>
      </c>
      <c r="W14" s="89">
        <f>VLOOKUP(V14,'Weekly Pts Breakdown'!$A1:$R18,9,FALSE)</f>
        <v>0</v>
      </c>
      <c r="X14" s="84"/>
      <c r="Y14" s="86"/>
      <c r="Z14" s="90" t="s">
        <v>14</v>
      </c>
      <c r="AA14" s="89">
        <f>VLOOKUP(Z14,'Weekly Pts Breakdown'!$A1:$R18,10,FALSE)</f>
        <v>0</v>
      </c>
      <c r="AB14" s="84"/>
      <c r="AC14" s="90" t="s">
        <v>14</v>
      </c>
      <c r="AD14" s="89">
        <f>VLOOKUP(AC14,'Weekly Pts Breakdown'!$A1:$R18,11,FALSE)</f>
        <v>0</v>
      </c>
      <c r="AE14" s="84"/>
      <c r="AF14" s="90" t="s">
        <v>31</v>
      </c>
      <c r="AG14" s="89">
        <f>VLOOKUP(AF14,'Weekly Pts Breakdown'!$A1:$R18,12,FALSE)</f>
        <v>0</v>
      </c>
      <c r="AH14" s="84"/>
      <c r="AI14" s="90" t="s">
        <v>14</v>
      </c>
      <c r="AJ14" s="89">
        <f>VLOOKUP(AI14,'Weekly Pts Breakdown'!$A1:$R18,13,FALSE)</f>
        <v>0</v>
      </c>
      <c r="AK14" s="87"/>
      <c r="AL14" s="90" t="s">
        <v>41</v>
      </c>
      <c r="AM14" s="89">
        <f>VLOOKUP(AL14,'Weekly Pts Breakdown'!$A1:$R18,14,FALSE)</f>
        <v>0</v>
      </c>
      <c r="AN14" s="84"/>
      <c r="AO14" s="90" t="s">
        <v>14</v>
      </c>
      <c r="AP14" s="89">
        <f>VLOOKUP(AO14,'Weekly Pts Breakdown'!$A1:$R18,15,FALSE)</f>
        <v>0</v>
      </c>
      <c r="AQ14" s="84"/>
      <c r="AR14" s="90" t="s">
        <v>14</v>
      </c>
      <c r="AS14" s="89">
        <f>VLOOKUP(AR14,'Weekly Pts Breakdown'!$A1:$R18,16,FALSE)</f>
        <v>0</v>
      </c>
      <c r="AT14" s="84"/>
      <c r="AU14" s="90" t="s">
        <v>27</v>
      </c>
      <c r="AV14" s="89">
        <f>VLOOKUP(AU14,'Weekly Pts Breakdown'!$A1:$R18,17,FALSE)</f>
        <v>0</v>
      </c>
      <c r="AW14" s="84"/>
    </row>
    <row r="15" spans="1:49" ht="15" customHeight="1">
      <c r="A15" s="83" t="s">
        <v>37</v>
      </c>
      <c r="B15" s="89">
        <f>VLOOKUP(A15,'Weekly Pts Breakdown'!A1:Q18,2,FALSE)</f>
        <v>43</v>
      </c>
      <c r="C15" s="84"/>
      <c r="D15" s="90" t="s">
        <v>17</v>
      </c>
      <c r="E15" s="89">
        <f>VLOOKUP(D15,'Weekly Pts Breakdown'!A1:Q18,3,FALSE)</f>
        <v>41.5</v>
      </c>
      <c r="F15" s="84"/>
      <c r="G15" s="90" t="s">
        <v>43</v>
      </c>
      <c r="H15" s="89">
        <f>VLOOKUP(G15,'Weekly Pts Breakdown'!$A1:$R18,4,FALSE)</f>
        <v>0</v>
      </c>
      <c r="I15" s="84"/>
      <c r="J15" s="90" t="s">
        <v>43</v>
      </c>
      <c r="K15" s="89">
        <f>VLOOKUP(J15,'Weekly Pts Breakdown'!$A1:$R18,5,FALSE)</f>
        <v>46.5</v>
      </c>
      <c r="L15" s="84"/>
      <c r="M15" s="90" t="s">
        <v>35</v>
      </c>
      <c r="N15" s="89">
        <f>VLOOKUP(M15,'Weekly Pts Breakdown'!$A1:$R18,6,FALSE)</f>
        <v>47.5</v>
      </c>
      <c r="O15" s="84"/>
      <c r="P15" s="90" t="s">
        <v>29</v>
      </c>
      <c r="Q15" s="89">
        <f>VLOOKUP(P15,'Weekly Pts Breakdown'!$A1:$R18,7,FALSE)</f>
        <v>42</v>
      </c>
      <c r="R15" s="84"/>
      <c r="S15" s="90" t="s">
        <v>36</v>
      </c>
      <c r="T15" s="89">
        <f>VLOOKUP(S15,'Weekly Pts Breakdown'!$A1:$R18,8,FALSE)</f>
        <v>33</v>
      </c>
      <c r="U15" s="2"/>
      <c r="V15" s="83" t="s">
        <v>43</v>
      </c>
      <c r="W15" s="89">
        <f>VLOOKUP(V15,'Weekly Pts Breakdown'!$A1:$R18,9,FALSE)</f>
        <v>0</v>
      </c>
      <c r="X15" s="84"/>
      <c r="Y15" s="86"/>
      <c r="Z15" s="90" t="s">
        <v>36</v>
      </c>
      <c r="AA15" s="89">
        <f>VLOOKUP(Z15,'Weekly Pts Breakdown'!$A1:$R18,10,FALSE)</f>
        <v>0</v>
      </c>
      <c r="AB15" s="84"/>
      <c r="AC15" s="90" t="s">
        <v>29</v>
      </c>
      <c r="AD15" s="89">
        <f>VLOOKUP(AC15,'Weekly Pts Breakdown'!$A1:$R18,11,FALSE)</f>
        <v>0</v>
      </c>
      <c r="AE15" s="84"/>
      <c r="AF15" s="90" t="s">
        <v>41</v>
      </c>
      <c r="AG15" s="89">
        <f>VLOOKUP(AF15,'Weekly Pts Breakdown'!$A1:$R18,12,FALSE)</f>
        <v>0</v>
      </c>
      <c r="AH15" s="84"/>
      <c r="AI15" s="90" t="s">
        <v>22</v>
      </c>
      <c r="AJ15" s="89">
        <f>VLOOKUP(AI15,'Weekly Pts Breakdown'!$A1:$R18,13,FALSE)</f>
        <v>0</v>
      </c>
      <c r="AK15" s="87"/>
      <c r="AL15" s="90" t="s">
        <v>38</v>
      </c>
      <c r="AM15" s="89">
        <f>VLOOKUP(AL15,'Weekly Pts Breakdown'!$A1:$R18,14,FALSE)</f>
        <v>0</v>
      </c>
      <c r="AN15" s="84"/>
      <c r="AO15" s="90" t="s">
        <v>26</v>
      </c>
      <c r="AP15" s="89">
        <f>VLOOKUP(AO15,'Weekly Pts Breakdown'!$A1:$R18,15,FALSE)</f>
        <v>0</v>
      </c>
      <c r="AQ15" s="84"/>
      <c r="AR15" s="90" t="s">
        <v>20</v>
      </c>
      <c r="AS15" s="89">
        <f>VLOOKUP(AR15,'Weekly Pts Breakdown'!$A1:$R18,16,FALSE)</f>
        <v>0</v>
      </c>
      <c r="AT15" s="84"/>
      <c r="AU15" s="90" t="s">
        <v>29</v>
      </c>
      <c r="AV15" s="89">
        <f>VLOOKUP(AU15,'Weekly Pts Breakdown'!$A1:$R18,17,FALSE)</f>
        <v>0</v>
      </c>
      <c r="AW15" s="84"/>
    </row>
    <row r="16" spans="1:49" ht="9" customHeight="1">
      <c r="A16" s="2"/>
      <c r="B16" s="2"/>
      <c r="C16" s="84"/>
      <c r="D16" s="85"/>
      <c r="E16" s="2"/>
      <c r="F16" s="84"/>
      <c r="G16" s="85"/>
      <c r="H16" s="2"/>
      <c r="I16" s="84"/>
      <c r="J16" s="85"/>
      <c r="K16" s="2"/>
      <c r="L16" s="84"/>
      <c r="M16" s="85"/>
      <c r="N16" s="2"/>
      <c r="O16" s="84"/>
      <c r="P16" s="85"/>
      <c r="Q16" s="2"/>
      <c r="R16" s="84"/>
      <c r="S16" s="85"/>
      <c r="T16" s="2"/>
      <c r="U16" s="2"/>
      <c r="V16" s="2"/>
      <c r="W16" s="2"/>
      <c r="X16" s="84"/>
      <c r="Y16" s="86"/>
      <c r="Z16" s="85"/>
      <c r="AA16" s="2"/>
      <c r="AB16" s="84"/>
      <c r="AC16" s="85"/>
      <c r="AD16" s="2"/>
      <c r="AE16" s="84"/>
      <c r="AF16" s="85"/>
      <c r="AG16" s="2"/>
      <c r="AH16" s="84"/>
      <c r="AI16" s="85"/>
      <c r="AJ16" s="2"/>
      <c r="AK16" s="87"/>
      <c r="AL16" s="88"/>
      <c r="AM16" s="2"/>
      <c r="AN16" s="84"/>
      <c r="AO16" s="85"/>
      <c r="AP16" s="2"/>
      <c r="AQ16" s="84"/>
      <c r="AR16" s="85"/>
      <c r="AS16" s="2"/>
      <c r="AT16" s="84"/>
      <c r="AU16" s="85"/>
      <c r="AV16" s="2"/>
      <c r="AW16" s="84"/>
    </row>
    <row r="17" spans="1:49" ht="15" customHeight="1">
      <c r="A17" s="83" t="s">
        <v>31</v>
      </c>
      <c r="B17" s="89">
        <f>VLOOKUP(A17,'Weekly Pts Breakdown'!A1:Q18,2,FALSE)</f>
        <v>34.5</v>
      </c>
      <c r="C17" s="84"/>
      <c r="D17" s="90" t="s">
        <v>36</v>
      </c>
      <c r="E17" s="89">
        <f>VLOOKUP(D17,'Weekly Pts Breakdown'!A1:Q18,3,FALSE)</f>
        <v>46.5</v>
      </c>
      <c r="F17" s="84"/>
      <c r="G17" s="90" t="s">
        <v>20</v>
      </c>
      <c r="H17" s="89">
        <f>VLOOKUP(G17,'Weekly Pts Breakdown'!$A1:$R18,4,FALSE)</f>
        <v>0</v>
      </c>
      <c r="I17" s="84"/>
      <c r="J17" s="90" t="s">
        <v>26</v>
      </c>
      <c r="K17" s="89">
        <f>VLOOKUP(J17,'Weekly Pts Breakdown'!$A1:$R18,5,FALSE)</f>
        <v>44.5</v>
      </c>
      <c r="L17" s="84"/>
      <c r="M17" s="90" t="s">
        <v>43</v>
      </c>
      <c r="N17" s="89">
        <f>VLOOKUP(M17,'Weekly Pts Breakdown'!$A1:$R18,6,FALSE)</f>
        <v>42.5</v>
      </c>
      <c r="O17" s="84"/>
      <c r="P17" s="90" t="s">
        <v>41</v>
      </c>
      <c r="Q17" s="89">
        <f>VLOOKUP(P17,'Weekly Pts Breakdown'!$A1:$R18,7,FALSE)</f>
        <v>38</v>
      </c>
      <c r="R17" s="84"/>
      <c r="S17" s="90" t="s">
        <v>14</v>
      </c>
      <c r="T17" s="89">
        <f>VLOOKUP(S17,'Weekly Pts Breakdown'!$A1:$R18,8,FALSE)</f>
        <v>39</v>
      </c>
      <c r="U17" s="2"/>
      <c r="V17" s="83" t="s">
        <v>20</v>
      </c>
      <c r="W17" s="89">
        <f>VLOOKUP(V17,'Weekly Pts Breakdown'!$A1:$R18,9,FALSE)</f>
        <v>0</v>
      </c>
      <c r="X17" s="84"/>
      <c r="Y17" s="86"/>
      <c r="Z17" s="90" t="s">
        <v>31</v>
      </c>
      <c r="AA17" s="89">
        <f>VLOOKUP(Z17,'Weekly Pts Breakdown'!$A1:$R18,10,FALSE)</f>
        <v>0</v>
      </c>
      <c r="AB17" s="84"/>
      <c r="AC17" s="90" t="s">
        <v>35</v>
      </c>
      <c r="AD17" s="89">
        <f>VLOOKUP(AC17,'Weekly Pts Breakdown'!$A1:$R18,11,FALSE)</f>
        <v>0</v>
      </c>
      <c r="AE17" s="84"/>
      <c r="AF17" s="90" t="s">
        <v>17</v>
      </c>
      <c r="AG17" s="89">
        <f>VLOOKUP(AF17,'Weekly Pts Breakdown'!$A1:$R18,12,FALSE)</f>
        <v>0</v>
      </c>
      <c r="AH17" s="84"/>
      <c r="AI17" s="90" t="s">
        <v>43</v>
      </c>
      <c r="AJ17" s="89">
        <f>VLOOKUP(AI17,'Weekly Pts Breakdown'!$A1:$R18,13,FALSE)</f>
        <v>0</v>
      </c>
      <c r="AK17" s="87"/>
      <c r="AL17" s="90" t="s">
        <v>27</v>
      </c>
      <c r="AM17" s="89">
        <f>VLOOKUP(AL17,'Weekly Pts Breakdown'!$A1:$R18,14,FALSE)</f>
        <v>0</v>
      </c>
      <c r="AN17" s="84"/>
      <c r="AO17" s="90" t="s">
        <v>36</v>
      </c>
      <c r="AP17" s="89">
        <f>VLOOKUP(AO17,'Weekly Pts Breakdown'!$A1:$R18,15,FALSE)</f>
        <v>0</v>
      </c>
      <c r="AQ17" s="84"/>
      <c r="AR17" s="90" t="s">
        <v>44</v>
      </c>
      <c r="AS17" s="89">
        <f>VLOOKUP(AR17,'Weekly Pts Breakdown'!$A1:$R18,16,FALSE)</f>
        <v>0</v>
      </c>
      <c r="AT17" s="84"/>
      <c r="AU17" s="90" t="s">
        <v>40</v>
      </c>
      <c r="AV17" s="89">
        <f>VLOOKUP(AU17,'Weekly Pts Breakdown'!$A1:$R18,17,FALSE)</f>
        <v>0</v>
      </c>
      <c r="AW17" s="84"/>
    </row>
    <row r="18" spans="1:49" ht="15" customHeight="1">
      <c r="A18" s="83" t="s">
        <v>36</v>
      </c>
      <c r="B18" s="89">
        <f>VLOOKUP(A18,'Weekly Pts Breakdown'!A1:Q18,2,FALSE)</f>
        <v>45.5</v>
      </c>
      <c r="C18" s="84"/>
      <c r="D18" s="90" t="s">
        <v>38</v>
      </c>
      <c r="E18" s="89">
        <f>VLOOKUP(D18,'Weekly Pts Breakdown'!A1:Q18,3,FALSE)</f>
        <v>33.5</v>
      </c>
      <c r="F18" s="84"/>
      <c r="G18" s="90" t="s">
        <v>36</v>
      </c>
      <c r="H18" s="89">
        <f>VLOOKUP(G18,'Weekly Pts Breakdown'!$A1:$R18,4,FALSE)</f>
        <v>0</v>
      </c>
      <c r="I18" s="84"/>
      <c r="J18" s="90" t="s">
        <v>31</v>
      </c>
      <c r="K18" s="89">
        <f>VLOOKUP(J18,'Weekly Pts Breakdown'!$A1:$R18,5,FALSE)</f>
        <v>35.5</v>
      </c>
      <c r="L18" s="84"/>
      <c r="M18" s="90" t="s">
        <v>31</v>
      </c>
      <c r="N18" s="89">
        <f>VLOOKUP(M18,'Weekly Pts Breakdown'!$A1:$R18,6,FALSE)</f>
        <v>37.5</v>
      </c>
      <c r="O18" s="84"/>
      <c r="P18" s="90" t="s">
        <v>43</v>
      </c>
      <c r="Q18" s="89">
        <f>VLOOKUP(P18,'Weekly Pts Breakdown'!$A1:$R18,7,FALSE)</f>
        <v>42</v>
      </c>
      <c r="R18" s="84"/>
      <c r="S18" s="90" t="s">
        <v>40</v>
      </c>
      <c r="T18" s="89">
        <f>VLOOKUP(S18,'Weekly Pts Breakdown'!$A1:$R18,8,FALSE)</f>
        <v>41</v>
      </c>
      <c r="U18" s="2"/>
      <c r="V18" s="83" t="s">
        <v>31</v>
      </c>
      <c r="W18" s="89">
        <f>VLOOKUP(V18,'Weekly Pts Breakdown'!$A1:$R18,9,FALSE)</f>
        <v>0</v>
      </c>
      <c r="X18" s="84"/>
      <c r="Y18" s="86"/>
      <c r="Z18" s="90" t="s">
        <v>40</v>
      </c>
      <c r="AA18" s="89">
        <f>VLOOKUP(Z18,'Weekly Pts Breakdown'!$A1:$R18,10,FALSE)</f>
        <v>0</v>
      </c>
      <c r="AB18" s="84"/>
      <c r="AC18" s="90" t="s">
        <v>43</v>
      </c>
      <c r="AD18" s="89">
        <f>VLOOKUP(AC18,'Weekly Pts Breakdown'!$A1:$R18,11,FALSE)</f>
        <v>0</v>
      </c>
      <c r="AE18" s="84"/>
      <c r="AF18" s="90" t="s">
        <v>35</v>
      </c>
      <c r="AG18" s="89">
        <f>VLOOKUP(AF18,'Weekly Pts Breakdown'!$A1:$R18,12,FALSE)</f>
        <v>0</v>
      </c>
      <c r="AH18" s="84"/>
      <c r="AI18" s="90" t="s">
        <v>44</v>
      </c>
      <c r="AJ18" s="89">
        <f>VLOOKUP(AI18,'Weekly Pts Breakdown'!$A1:$R18,13,FALSE)</f>
        <v>0</v>
      </c>
      <c r="AK18" s="87"/>
      <c r="AL18" s="90" t="s">
        <v>20</v>
      </c>
      <c r="AM18" s="89">
        <f>VLOOKUP(AL18,'Weekly Pts Breakdown'!$A1:$R18,14,FALSE)</f>
        <v>0</v>
      </c>
      <c r="AN18" s="84"/>
      <c r="AO18" s="90" t="s">
        <v>43</v>
      </c>
      <c r="AP18" s="89">
        <f>VLOOKUP(AO18,'Weekly Pts Breakdown'!$A1:$R18,15,FALSE)</f>
        <v>0</v>
      </c>
      <c r="AQ18" s="84"/>
      <c r="AR18" s="90" t="s">
        <v>40</v>
      </c>
      <c r="AS18" s="89">
        <f>VLOOKUP(AR18,'Weekly Pts Breakdown'!$A1:$R18,16,FALSE)</f>
        <v>0</v>
      </c>
      <c r="AT18" s="84"/>
      <c r="AU18" s="90" t="s">
        <v>43</v>
      </c>
      <c r="AV18" s="89">
        <f>VLOOKUP(AU18,'Weekly Pts Breakdown'!$A1:$R18,17,FALSE)</f>
        <v>0</v>
      </c>
      <c r="AW18" s="84"/>
    </row>
    <row r="19" spans="1:49" ht="9" customHeight="1">
      <c r="A19" s="2"/>
      <c r="B19" s="2"/>
      <c r="C19" s="84"/>
      <c r="D19" s="85"/>
      <c r="E19" s="2"/>
      <c r="F19" s="84"/>
      <c r="G19" s="85"/>
      <c r="H19" s="2"/>
      <c r="I19" s="84"/>
      <c r="J19" s="85"/>
      <c r="K19" s="2"/>
      <c r="L19" s="84"/>
      <c r="M19" s="85"/>
      <c r="N19" s="2"/>
      <c r="O19" s="84"/>
      <c r="P19" s="85"/>
      <c r="Q19" s="2"/>
      <c r="R19" s="84"/>
      <c r="S19" s="85"/>
      <c r="T19" s="2"/>
      <c r="U19" s="2"/>
      <c r="V19" s="2"/>
      <c r="W19" s="2"/>
      <c r="X19" s="84"/>
      <c r="Y19" s="86"/>
      <c r="Z19" s="85"/>
      <c r="AA19" s="2"/>
      <c r="AB19" s="84"/>
      <c r="AC19" s="85"/>
      <c r="AD19" s="2"/>
      <c r="AE19" s="84"/>
      <c r="AF19" s="85"/>
      <c r="AG19" s="2"/>
      <c r="AH19" s="84"/>
      <c r="AI19" s="85"/>
      <c r="AJ19" s="2"/>
      <c r="AK19" s="87"/>
      <c r="AL19" s="88"/>
      <c r="AM19" s="2"/>
      <c r="AN19" s="84"/>
      <c r="AO19" s="85"/>
      <c r="AP19" s="2"/>
      <c r="AQ19" s="84"/>
      <c r="AR19" s="85"/>
      <c r="AS19" s="2"/>
      <c r="AT19" s="84"/>
      <c r="AU19" s="85"/>
      <c r="AV19" s="2"/>
      <c r="AW19" s="84"/>
    </row>
    <row r="20" spans="1:49" ht="15" customHeight="1">
      <c r="A20" s="83" t="s">
        <v>17</v>
      </c>
      <c r="B20" s="89">
        <f>VLOOKUP(A20,'Weekly Pts Breakdown'!A1:Q18,2,FALSE)</f>
        <v>41</v>
      </c>
      <c r="C20" s="84"/>
      <c r="D20" s="90" t="s">
        <v>26</v>
      </c>
      <c r="E20" s="89">
        <f>VLOOKUP(D20,'Weekly Pts Breakdown'!A1:Q18,3,FALSE)</f>
        <v>47.5</v>
      </c>
      <c r="F20" s="84"/>
      <c r="G20" s="90" t="s">
        <v>27</v>
      </c>
      <c r="H20" s="89">
        <f>VLOOKUP(G20,'Weekly Pts Breakdown'!$A1:$R18,4,FALSE)</f>
        <v>0</v>
      </c>
      <c r="I20" s="84"/>
      <c r="J20" s="90" t="s">
        <v>41</v>
      </c>
      <c r="K20" s="89">
        <f>VLOOKUP(J20,'Weekly Pts Breakdown'!$A1:$R18,5,FALSE)</f>
        <v>46</v>
      </c>
      <c r="L20" s="84"/>
      <c r="M20" s="90" t="s">
        <v>27</v>
      </c>
      <c r="N20" s="89">
        <f>VLOOKUP(M20,'Weekly Pts Breakdown'!$A1:$R18,6,FALSE)</f>
        <v>45</v>
      </c>
      <c r="O20" s="84"/>
      <c r="P20" s="90" t="s">
        <v>22</v>
      </c>
      <c r="Q20" s="89">
        <f>VLOOKUP(P20,'Weekly Pts Breakdown'!$A1:$R18,7,FALSE)</f>
        <v>38</v>
      </c>
      <c r="R20" s="84"/>
      <c r="S20" s="90" t="s">
        <v>27</v>
      </c>
      <c r="T20" s="89">
        <f>VLOOKUP(S20,'Weekly Pts Breakdown'!$A1:$R18,8,FALSE)</f>
        <v>45.5</v>
      </c>
      <c r="U20" s="2"/>
      <c r="V20" s="83" t="s">
        <v>36</v>
      </c>
      <c r="W20" s="89">
        <f>VLOOKUP(V20,'Weekly Pts Breakdown'!$A1:$R18,9,FALSE)</f>
        <v>0</v>
      </c>
      <c r="X20" s="84"/>
      <c r="Y20" s="86"/>
      <c r="Z20" s="90" t="s">
        <v>22</v>
      </c>
      <c r="AA20" s="89">
        <f>VLOOKUP(Z20,'Weekly Pts Breakdown'!$A1:$R18,10,FALSE)</f>
        <v>0</v>
      </c>
      <c r="AB20" s="84"/>
      <c r="AC20" s="90" t="s">
        <v>22</v>
      </c>
      <c r="AD20" s="89">
        <f>VLOOKUP(AC20,'Weekly Pts Breakdown'!$A1:$R18,11,FALSE)</f>
        <v>0</v>
      </c>
      <c r="AE20" s="84"/>
      <c r="AF20" s="90" t="s">
        <v>29</v>
      </c>
      <c r="AG20" s="89">
        <f>VLOOKUP(AF20,'Weekly Pts Breakdown'!$A1:$R18,12,FALSE)</f>
        <v>0</v>
      </c>
      <c r="AH20" s="84"/>
      <c r="AI20" s="90" t="s">
        <v>20</v>
      </c>
      <c r="AJ20" s="89">
        <f>VLOOKUP(AI20,'Weekly Pts Breakdown'!$A1:$R18,13,FALSE)</f>
        <v>0</v>
      </c>
      <c r="AK20" s="87"/>
      <c r="AL20" s="90" t="s">
        <v>44</v>
      </c>
      <c r="AM20" s="89">
        <f>VLOOKUP(AL20,'Weekly Pts Breakdown'!$A1:$R18,14,FALSE)</f>
        <v>0</v>
      </c>
      <c r="AN20" s="84"/>
      <c r="AO20" s="90" t="s">
        <v>22</v>
      </c>
      <c r="AP20" s="89">
        <f>VLOOKUP(AO20,'Weekly Pts Breakdown'!$A1:$R18,15,FALSE)</f>
        <v>0</v>
      </c>
      <c r="AQ20" s="84"/>
      <c r="AR20" s="90" t="s">
        <v>22</v>
      </c>
      <c r="AS20" s="89">
        <f>VLOOKUP(AR20,'Weekly Pts Breakdown'!$A1:$R18,16,FALSE)</f>
        <v>0</v>
      </c>
      <c r="AT20" s="84"/>
      <c r="AU20" s="90" t="s">
        <v>26</v>
      </c>
      <c r="AV20" s="89">
        <f>VLOOKUP(AU20,'Weekly Pts Breakdown'!$A1:$R18,17,FALSE)</f>
        <v>0</v>
      </c>
      <c r="AW20" s="84"/>
    </row>
    <row r="21" spans="1:49" ht="15" customHeight="1">
      <c r="A21" s="83" t="s">
        <v>40</v>
      </c>
      <c r="B21" s="89">
        <f>VLOOKUP(A21,'Weekly Pts Breakdown'!A1:Q18,2,FALSE)</f>
        <v>39</v>
      </c>
      <c r="C21" s="84"/>
      <c r="D21" s="90" t="s">
        <v>27</v>
      </c>
      <c r="E21" s="89">
        <f>VLOOKUP(D21,'Weekly Pts Breakdown'!A1:Q18,3,FALSE)</f>
        <v>32.5</v>
      </c>
      <c r="F21" s="84"/>
      <c r="G21" s="90" t="s">
        <v>40</v>
      </c>
      <c r="H21" s="89">
        <f>VLOOKUP(G21,'Weekly Pts Breakdown'!$A1:$R18,4,FALSE)</f>
        <v>0</v>
      </c>
      <c r="I21" s="84"/>
      <c r="J21" s="90" t="s">
        <v>44</v>
      </c>
      <c r="K21" s="89">
        <f>VLOOKUP(J21,'Weekly Pts Breakdown'!$A1:$R18,5,FALSE)</f>
        <v>34</v>
      </c>
      <c r="L21" s="84"/>
      <c r="M21" s="90" t="s">
        <v>41</v>
      </c>
      <c r="N21" s="89">
        <f>VLOOKUP(M21,'Weekly Pts Breakdown'!$A1:$R18,6,FALSE)</f>
        <v>35</v>
      </c>
      <c r="O21" s="84"/>
      <c r="P21" s="90" t="s">
        <v>17</v>
      </c>
      <c r="Q21" s="89">
        <f>VLOOKUP(P21,'Weekly Pts Breakdown'!$A1:$R18,7,FALSE)</f>
        <v>42</v>
      </c>
      <c r="R21" s="84"/>
      <c r="S21" s="90" t="s">
        <v>38</v>
      </c>
      <c r="T21" s="89">
        <f>VLOOKUP(S21,'Weekly Pts Breakdown'!$A1:$R18,8,FALSE)</f>
        <v>34.5</v>
      </c>
      <c r="U21" s="2"/>
      <c r="V21" s="83" t="s">
        <v>44</v>
      </c>
      <c r="W21" s="89">
        <f>VLOOKUP(V21,'Weekly Pts Breakdown'!$A1:$R18,9,FALSE)</f>
        <v>0</v>
      </c>
      <c r="X21" s="84"/>
      <c r="Y21" s="86"/>
      <c r="Z21" s="90" t="s">
        <v>38</v>
      </c>
      <c r="AA21" s="89">
        <f>VLOOKUP(Z21,'Weekly Pts Breakdown'!$A1:$R18,10,FALSE)</f>
        <v>0</v>
      </c>
      <c r="AB21" s="84"/>
      <c r="AC21" s="90" t="s">
        <v>31</v>
      </c>
      <c r="AD21" s="89">
        <f>VLOOKUP(AC21,'Weekly Pts Breakdown'!$A1:$R18,11,FALSE)</f>
        <v>0</v>
      </c>
      <c r="AE21" s="84"/>
      <c r="AF21" s="90" t="s">
        <v>44</v>
      </c>
      <c r="AG21" s="89">
        <f>VLOOKUP(AF21,'Weekly Pts Breakdown'!$A1:$R18,12,FALSE)</f>
        <v>0</v>
      </c>
      <c r="AH21" s="84"/>
      <c r="AI21" s="90" t="s">
        <v>17</v>
      </c>
      <c r="AJ21" s="89">
        <f>VLOOKUP(AI21,'Weekly Pts Breakdown'!$A1:$R18,13,FALSE)</f>
        <v>0</v>
      </c>
      <c r="AK21" s="87"/>
      <c r="AL21" s="90" t="s">
        <v>35</v>
      </c>
      <c r="AM21" s="89">
        <f>VLOOKUP(AL21,'Weekly Pts Breakdown'!$A1:$R18,14,FALSE)</f>
        <v>0</v>
      </c>
      <c r="AN21" s="84"/>
      <c r="AO21" s="90" t="s">
        <v>27</v>
      </c>
      <c r="AP21" s="89">
        <f>VLOOKUP(AO21,'Weekly Pts Breakdown'!$A1:$R18,15,FALSE)</f>
        <v>0</v>
      </c>
      <c r="AQ21" s="84"/>
      <c r="AR21" s="90" t="s">
        <v>17</v>
      </c>
      <c r="AS21" s="89">
        <f>VLOOKUP(AR21,'Weekly Pts Breakdown'!$A1:$R18,16,FALSE)</f>
        <v>0</v>
      </c>
      <c r="AT21" s="84"/>
      <c r="AU21" s="90" t="s">
        <v>31</v>
      </c>
      <c r="AV21" s="89">
        <f>VLOOKUP(AU21,'Weekly Pts Breakdown'!$A1:$R18,17,FALSE)</f>
        <v>0</v>
      </c>
      <c r="AW21" s="84"/>
    </row>
    <row r="22" spans="1:49" ht="9" customHeight="1">
      <c r="A22" s="2"/>
      <c r="B22" s="2"/>
      <c r="C22" s="84"/>
      <c r="D22" s="85"/>
      <c r="E22" s="2"/>
      <c r="F22" s="84"/>
      <c r="G22" s="85"/>
      <c r="H22" s="2"/>
      <c r="I22" s="84"/>
      <c r="J22" s="85"/>
      <c r="K22" s="2"/>
      <c r="L22" s="84"/>
      <c r="M22" s="85"/>
      <c r="N22" s="2"/>
      <c r="O22" s="84"/>
      <c r="P22" s="85"/>
      <c r="Q22" s="2"/>
      <c r="R22" s="84"/>
      <c r="S22" s="85"/>
      <c r="T22" s="2"/>
      <c r="U22" s="2"/>
      <c r="V22" s="2"/>
      <c r="W22" s="2"/>
      <c r="X22" s="84"/>
      <c r="Y22" s="86"/>
      <c r="Z22" s="85"/>
      <c r="AA22" s="2"/>
      <c r="AB22" s="84"/>
      <c r="AC22" s="85"/>
      <c r="AD22" s="2"/>
      <c r="AE22" s="84"/>
      <c r="AF22" s="85"/>
      <c r="AG22" s="2"/>
      <c r="AH22" s="84"/>
      <c r="AI22" s="85"/>
      <c r="AJ22" s="2"/>
      <c r="AK22" s="87"/>
      <c r="AL22" s="88"/>
      <c r="AM22" s="2"/>
      <c r="AN22" s="84"/>
      <c r="AO22" s="85"/>
      <c r="AP22" s="2"/>
      <c r="AQ22" s="84"/>
      <c r="AR22" s="85"/>
      <c r="AS22" s="2"/>
      <c r="AT22" s="84"/>
      <c r="AU22" s="85"/>
      <c r="AV22" s="2"/>
      <c r="AW22" s="84"/>
    </row>
    <row r="23" spans="1:49" ht="15" customHeight="1">
      <c r="A23" s="83" t="s">
        <v>14</v>
      </c>
      <c r="B23" s="89">
        <f>VLOOKUP(A23,'Weekly Pts Breakdown'!A1:Q18,2,FALSE)</f>
        <v>49.5</v>
      </c>
      <c r="C23" s="84"/>
      <c r="D23" s="90" t="s">
        <v>35</v>
      </c>
      <c r="E23" s="89">
        <f>VLOOKUP(D23,'Weekly Pts Breakdown'!A1:Q18,3,FALSE)</f>
        <v>44</v>
      </c>
      <c r="F23" s="84"/>
      <c r="G23" s="90" t="s">
        <v>17</v>
      </c>
      <c r="H23" s="89">
        <f>VLOOKUP(G23,'Weekly Pts Breakdown'!$A1:$R18,4,FALSE)</f>
        <v>0</v>
      </c>
      <c r="I23" s="84"/>
      <c r="J23" s="90" t="s">
        <v>14</v>
      </c>
      <c r="K23" s="89">
        <f>VLOOKUP(J23,'Weekly Pts Breakdown'!$A1:$R18,5,FALSE)</f>
        <v>34</v>
      </c>
      <c r="L23" s="84"/>
      <c r="M23" s="90" t="s">
        <v>40</v>
      </c>
      <c r="N23" s="89">
        <f>VLOOKUP(M23,'Weekly Pts Breakdown'!$A1:$R18,6,FALSE)</f>
        <v>44</v>
      </c>
      <c r="O23" s="84"/>
      <c r="P23" s="90" t="s">
        <v>40</v>
      </c>
      <c r="Q23" s="89">
        <f>VLOOKUP(P23,'Weekly Pts Breakdown'!$A1:$R18,7,FALSE)</f>
        <v>41</v>
      </c>
      <c r="R23" s="84"/>
      <c r="S23" s="90" t="s">
        <v>31</v>
      </c>
      <c r="T23" s="89">
        <f>VLOOKUP(S23,'Weekly Pts Breakdown'!$A1:$R18,8,FALSE)</f>
        <v>34.5</v>
      </c>
      <c r="U23" s="2"/>
      <c r="V23" s="83" t="s">
        <v>35</v>
      </c>
      <c r="W23" s="89">
        <f>VLOOKUP(V23,'Weekly Pts Breakdown'!$A1:$R18,9,FALSE)</f>
        <v>0</v>
      </c>
      <c r="X23" s="84"/>
      <c r="Y23" s="86"/>
      <c r="Z23" s="90" t="s">
        <v>17</v>
      </c>
      <c r="AA23" s="89">
        <f>VLOOKUP(Z23,'Weekly Pts Breakdown'!$A1:$R18,10,FALSE)</f>
        <v>0</v>
      </c>
      <c r="AB23" s="84"/>
      <c r="AC23" s="90" t="s">
        <v>17</v>
      </c>
      <c r="AD23" s="89">
        <f>VLOOKUP(AC23,'Weekly Pts Breakdown'!$A1:$R18,11,FALSE)</f>
        <v>0</v>
      </c>
      <c r="AE23" s="84"/>
      <c r="AF23" s="90" t="s">
        <v>26</v>
      </c>
      <c r="AG23" s="89">
        <f>VLOOKUP(AF23,'Weekly Pts Breakdown'!$A1:$R18,12,FALSE)</f>
        <v>0</v>
      </c>
      <c r="AH23" s="84"/>
      <c r="AI23" s="90" t="s">
        <v>35</v>
      </c>
      <c r="AJ23" s="89">
        <f>VLOOKUP(AI23,'Weekly Pts Breakdown'!$A1:$R18,13,FALSE)</f>
        <v>0</v>
      </c>
      <c r="AK23" s="87"/>
      <c r="AL23" s="90" t="s">
        <v>36</v>
      </c>
      <c r="AM23" s="89">
        <f>VLOOKUP(AL23,'Weekly Pts Breakdown'!$A1:$R18,14,FALSE)</f>
        <v>0</v>
      </c>
      <c r="AN23" s="84"/>
      <c r="AO23" s="90" t="s">
        <v>31</v>
      </c>
      <c r="AP23" s="89">
        <f>VLOOKUP(AO23,'Weekly Pts Breakdown'!$A1:$R18,15,FALSE)</f>
        <v>0</v>
      </c>
      <c r="AQ23" s="84"/>
      <c r="AR23" s="90" t="s">
        <v>31</v>
      </c>
      <c r="AS23" s="89">
        <f>VLOOKUP(AR23,'Weekly Pts Breakdown'!$A1:$R18,16,FALSE)</f>
        <v>0</v>
      </c>
      <c r="AT23" s="84"/>
      <c r="AU23" s="90" t="s">
        <v>22</v>
      </c>
      <c r="AV23" s="89">
        <f>VLOOKUP(AU23,'Weekly Pts Breakdown'!$A1:$R18,17,FALSE)</f>
        <v>0</v>
      </c>
      <c r="AW23" s="84"/>
    </row>
    <row r="24" spans="1:49" ht="15" customHeight="1">
      <c r="A24" s="83" t="s">
        <v>43</v>
      </c>
      <c r="B24" s="89">
        <f>VLOOKUP(A24,'Weekly Pts Breakdown'!A1:Q18,2,FALSE)</f>
        <v>30.5</v>
      </c>
      <c r="C24" s="84"/>
      <c r="D24" s="90" t="s">
        <v>37</v>
      </c>
      <c r="E24" s="89">
        <f>VLOOKUP(D24,'Weekly Pts Breakdown'!A1:Q18,3,FALSE)</f>
        <v>36</v>
      </c>
      <c r="F24" s="84"/>
      <c r="G24" s="90" t="s">
        <v>38</v>
      </c>
      <c r="H24" s="89">
        <f>VLOOKUP(G24,'Weekly Pts Breakdown'!$A1:$R18,4,FALSE)</f>
        <v>0</v>
      </c>
      <c r="I24" s="84"/>
      <c r="J24" s="90" t="s">
        <v>17</v>
      </c>
      <c r="K24" s="89">
        <f>VLOOKUP(J24,'Weekly Pts Breakdown'!$A1:$R18,5,FALSE)</f>
        <v>46</v>
      </c>
      <c r="L24" s="84"/>
      <c r="M24" s="90" t="s">
        <v>29</v>
      </c>
      <c r="N24" s="89">
        <f>VLOOKUP(M24,'Weekly Pts Breakdown'!$A1:$R18,6,FALSE)</f>
        <v>36</v>
      </c>
      <c r="O24" s="84"/>
      <c r="P24" s="90" t="s">
        <v>44</v>
      </c>
      <c r="Q24" s="89">
        <f>VLOOKUP(P24,'Weekly Pts Breakdown'!$A1:$R18,7,FALSE)</f>
        <v>39</v>
      </c>
      <c r="R24" s="84"/>
      <c r="S24" s="90" t="s">
        <v>37</v>
      </c>
      <c r="T24" s="89">
        <f>VLOOKUP(S24,'Weekly Pts Breakdown'!$A1:$R18,8,FALSE)</f>
        <v>45.5</v>
      </c>
      <c r="U24" s="2"/>
      <c r="V24" s="83" t="s">
        <v>40</v>
      </c>
      <c r="W24" s="89">
        <f>VLOOKUP(V24,'Weekly Pts Breakdown'!$A1:$R18,9,FALSE)</f>
        <v>0</v>
      </c>
      <c r="X24" s="84"/>
      <c r="Y24" s="86"/>
      <c r="Z24" s="90" t="s">
        <v>37</v>
      </c>
      <c r="AA24" s="89">
        <f>VLOOKUP(Z24,'Weekly Pts Breakdown'!$A1:$R18,10,FALSE)</f>
        <v>0</v>
      </c>
      <c r="AB24" s="84"/>
      <c r="AC24" s="90" t="s">
        <v>27</v>
      </c>
      <c r="AD24" s="89">
        <f>VLOOKUP(AC24,'Weekly Pts Breakdown'!$A1:$R18,11,FALSE)</f>
        <v>0</v>
      </c>
      <c r="AE24" s="84"/>
      <c r="AF24" s="90" t="s">
        <v>40</v>
      </c>
      <c r="AG24" s="89">
        <f>VLOOKUP(AF24,'Weekly Pts Breakdown'!$A1:$R18,12,FALSE)</f>
        <v>0</v>
      </c>
      <c r="AH24" s="84"/>
      <c r="AI24" s="90" t="s">
        <v>37</v>
      </c>
      <c r="AJ24" s="89">
        <f>VLOOKUP(AI24,'Weekly Pts Breakdown'!$A1:$R18,13,FALSE)</f>
        <v>0</v>
      </c>
      <c r="AK24" s="87"/>
      <c r="AL24" s="90" t="s">
        <v>40</v>
      </c>
      <c r="AM24" s="89">
        <f>VLOOKUP(AL24,'Weekly Pts Breakdown'!$A1:$R18,14,FALSE)</f>
        <v>0</v>
      </c>
      <c r="AN24" s="84"/>
      <c r="AO24" s="90" t="s">
        <v>17</v>
      </c>
      <c r="AP24" s="89">
        <f>VLOOKUP(AO24,'Weekly Pts Breakdown'!$A1:$R18,15,FALSE)</f>
        <v>0</v>
      </c>
      <c r="AQ24" s="84"/>
      <c r="AR24" s="90" t="s">
        <v>27</v>
      </c>
      <c r="AS24" s="89">
        <f>VLOOKUP(AR24,'Weekly Pts Breakdown'!$A1:$R18,16,FALSE)</f>
        <v>0</v>
      </c>
      <c r="AT24" s="84"/>
      <c r="AU24" s="90" t="s">
        <v>20</v>
      </c>
      <c r="AV24" s="89">
        <f>VLOOKUP(AU24,'Weekly Pts Breakdown'!$A1:$R18,17,FALSE)</f>
        <v>0</v>
      </c>
      <c r="AW24" s="84"/>
    </row>
    <row r="25" spans="1:49" ht="9" customHeight="1">
      <c r="A25" s="2"/>
      <c r="B25" s="2"/>
      <c r="C25" s="84"/>
      <c r="D25" s="85"/>
      <c r="E25" s="2"/>
      <c r="F25" s="84"/>
      <c r="G25" s="85"/>
      <c r="H25" s="2"/>
      <c r="I25" s="84"/>
      <c r="J25" s="85"/>
      <c r="K25" s="2"/>
      <c r="L25" s="84"/>
      <c r="M25" s="85"/>
      <c r="N25" s="2"/>
      <c r="O25" s="84"/>
      <c r="P25" s="85"/>
      <c r="Q25" s="2"/>
      <c r="R25" s="84"/>
      <c r="S25" s="85"/>
      <c r="T25" s="2"/>
      <c r="U25" s="2"/>
      <c r="V25" s="2"/>
      <c r="W25" s="2"/>
      <c r="X25" s="84"/>
      <c r="Y25" s="86"/>
      <c r="Z25" s="85"/>
      <c r="AA25" s="2"/>
      <c r="AB25" s="84"/>
      <c r="AC25" s="85"/>
      <c r="AD25" s="2"/>
      <c r="AE25" s="84"/>
      <c r="AF25" s="85"/>
      <c r="AG25" s="2"/>
      <c r="AH25" s="84"/>
      <c r="AI25" s="85"/>
      <c r="AJ25" s="2"/>
      <c r="AK25" s="87"/>
      <c r="AL25" s="88"/>
      <c r="AM25" s="2"/>
      <c r="AN25" s="84"/>
      <c r="AO25" s="85"/>
      <c r="AP25" s="2"/>
      <c r="AQ25" s="84"/>
      <c r="AR25" s="85"/>
      <c r="AS25" s="2"/>
      <c r="AT25" s="84"/>
      <c r="AU25" s="85"/>
      <c r="AV25" s="2"/>
      <c r="AW25" s="84"/>
    </row>
    <row r="26" spans="1:49" ht="15" customHeight="1">
      <c r="A26" s="83" t="s">
        <v>22</v>
      </c>
      <c r="B26" s="89">
        <f>VLOOKUP(A26,'Weekly Pts Breakdown'!A1:Q18,2,FALSE)</f>
        <v>43</v>
      </c>
      <c r="C26" s="84"/>
      <c r="D26" s="90" t="s">
        <v>29</v>
      </c>
      <c r="E26" s="89">
        <f>VLOOKUP(D26,'Weekly Pts Breakdown'!A1:Q18,3,FALSE)</f>
        <v>39</v>
      </c>
      <c r="F26" s="84"/>
      <c r="G26" s="90" t="s">
        <v>26</v>
      </c>
      <c r="H26" s="89">
        <f>VLOOKUP(G26,'Weekly Pts Breakdown'!$A1:$R18,4,FALSE)</f>
        <v>0</v>
      </c>
      <c r="I26" s="84"/>
      <c r="J26" s="90" t="s">
        <v>37</v>
      </c>
      <c r="K26" s="89">
        <f>VLOOKUP(J26,'Weekly Pts Breakdown'!$A1:$R18,5,FALSE)</f>
        <v>29.5</v>
      </c>
      <c r="L26" s="84"/>
      <c r="M26" s="90" t="s">
        <v>38</v>
      </c>
      <c r="N26" s="89">
        <f>VLOOKUP(M26,'Weekly Pts Breakdown'!$A1:$R18,6,FALSE)</f>
        <v>37</v>
      </c>
      <c r="O26" s="84"/>
      <c r="P26" s="90" t="s">
        <v>14</v>
      </c>
      <c r="Q26" s="89">
        <f>VLOOKUP(P26,'Weekly Pts Breakdown'!$A1:$R18,7,FALSE)</f>
        <v>37.5</v>
      </c>
      <c r="R26" s="84"/>
      <c r="S26" s="90" t="s">
        <v>29</v>
      </c>
      <c r="T26" s="89">
        <f>VLOOKUP(S26,'Weekly Pts Breakdown'!$A1:$R18,8,FALSE)</f>
        <v>30.5</v>
      </c>
      <c r="U26" s="2"/>
      <c r="V26" s="83" t="s">
        <v>37</v>
      </c>
      <c r="W26" s="89">
        <f>VLOOKUP(V26,'Weekly Pts Breakdown'!$A1:$R18,9,FALSE)</f>
        <v>0</v>
      </c>
      <c r="X26" s="84"/>
      <c r="Y26" s="86"/>
      <c r="Z26" s="90" t="s">
        <v>20</v>
      </c>
      <c r="AA26" s="89">
        <f>VLOOKUP(Z26,'Weekly Pts Breakdown'!$A1:$R18,10,FALSE)</f>
        <v>0</v>
      </c>
      <c r="AB26" s="84"/>
      <c r="AC26" s="90" t="s">
        <v>20</v>
      </c>
      <c r="AD26" s="89">
        <f>VLOOKUP(AC26,'Weekly Pts Breakdown'!$A1:$R18,11,FALSE)</f>
        <v>0</v>
      </c>
      <c r="AE26" s="84"/>
      <c r="AF26" s="90" t="s">
        <v>27</v>
      </c>
      <c r="AG26" s="89">
        <f>VLOOKUP(AF26,'Weekly Pts Breakdown'!$A1:$R18,12,FALSE)</f>
        <v>0</v>
      </c>
      <c r="AH26" s="84"/>
      <c r="AI26" s="90" t="s">
        <v>26</v>
      </c>
      <c r="AJ26" s="89">
        <f>VLOOKUP(AI26,'Weekly Pts Breakdown'!$A1:$R18,13,FALSE)</f>
        <v>0</v>
      </c>
      <c r="AK26" s="87"/>
      <c r="AL26" s="90" t="s">
        <v>37</v>
      </c>
      <c r="AM26" s="89">
        <f>VLOOKUP(AL26,'Weekly Pts Breakdown'!$A1:$R18,14,FALSE)</f>
        <v>0</v>
      </c>
      <c r="AN26" s="84"/>
      <c r="AO26" s="90" t="s">
        <v>29</v>
      </c>
      <c r="AP26" s="89">
        <f>VLOOKUP(AO26,'Weekly Pts Breakdown'!$A1:$R18,15,FALSE)</f>
        <v>0</v>
      </c>
      <c r="AQ26" s="84"/>
      <c r="AR26" s="90" t="s">
        <v>29</v>
      </c>
      <c r="AS26" s="89">
        <f>VLOOKUP(AR26,'Weekly Pts Breakdown'!$A1:$R18,16,FALSE)</f>
        <v>0</v>
      </c>
      <c r="AT26" s="84"/>
      <c r="AU26" s="90" t="s">
        <v>14</v>
      </c>
      <c r="AV26" s="89">
        <f>VLOOKUP(AU26,'Weekly Pts Breakdown'!$A1:$R18,17,FALSE)</f>
        <v>0</v>
      </c>
      <c r="AW26" s="84"/>
    </row>
    <row r="27" spans="1:49" ht="15" customHeight="1">
      <c r="A27" s="83" t="s">
        <v>44</v>
      </c>
      <c r="B27" s="89">
        <f>VLOOKUP(A27,'Weekly Pts Breakdown'!A1:Q18,2,FALSE)</f>
        <v>37</v>
      </c>
      <c r="C27" s="84"/>
      <c r="D27" s="90" t="s">
        <v>31</v>
      </c>
      <c r="E27" s="89">
        <f>VLOOKUP(D27,'Weekly Pts Breakdown'!A1:Q18,3,FALSE)</f>
        <v>41</v>
      </c>
      <c r="F27" s="84"/>
      <c r="G27" s="90" t="s">
        <v>41</v>
      </c>
      <c r="H27" s="89">
        <f>VLOOKUP(G27,'Weekly Pts Breakdown'!$A1:$R18,4,FALSE)</f>
        <v>0</v>
      </c>
      <c r="I27" s="84"/>
      <c r="J27" s="90" t="s">
        <v>36</v>
      </c>
      <c r="K27" s="89">
        <f>VLOOKUP(J27,'Weekly Pts Breakdown'!$A1:$R18,5,FALSE)</f>
        <v>50.5</v>
      </c>
      <c r="L27" s="84"/>
      <c r="M27" s="90" t="s">
        <v>14</v>
      </c>
      <c r="N27" s="89">
        <f>VLOOKUP(M27,'Weekly Pts Breakdown'!$A1:$R18,6,FALSE)</f>
        <v>43</v>
      </c>
      <c r="O27" s="84"/>
      <c r="P27" s="90" t="s">
        <v>20</v>
      </c>
      <c r="Q27" s="89">
        <f>VLOOKUP(P27,'Weekly Pts Breakdown'!$A1:$R18,7,FALSE)</f>
        <v>42.5</v>
      </c>
      <c r="R27" s="84"/>
      <c r="S27" s="90" t="s">
        <v>35</v>
      </c>
      <c r="T27" s="89">
        <f>VLOOKUP(S27,'Weekly Pts Breakdown'!$A1:$R18,8,FALSE)</f>
        <v>49.5</v>
      </c>
      <c r="U27" s="2"/>
      <c r="V27" s="83" t="s">
        <v>41</v>
      </c>
      <c r="W27" s="89">
        <f>VLOOKUP(V27,'Weekly Pts Breakdown'!$A1:$R18,9,FALSE)</f>
        <v>0</v>
      </c>
      <c r="X27" s="84"/>
      <c r="Y27" s="86"/>
      <c r="Z27" s="90" t="s">
        <v>35</v>
      </c>
      <c r="AA27" s="89">
        <f>VLOOKUP(Z27,'Weekly Pts Breakdown'!$A1:$R18,10,FALSE)</f>
        <v>0</v>
      </c>
      <c r="AB27" s="84"/>
      <c r="AC27" s="90" t="s">
        <v>26</v>
      </c>
      <c r="AD27" s="89">
        <f>VLOOKUP(AC27,'Weekly Pts Breakdown'!$A1:$R18,11,FALSE)</f>
        <v>0</v>
      </c>
      <c r="AE27" s="84"/>
      <c r="AF27" s="90" t="s">
        <v>43</v>
      </c>
      <c r="AG27" s="89">
        <f>VLOOKUP(AF27,'Weekly Pts Breakdown'!$A1:$R18,12,FALSE)</f>
        <v>0</v>
      </c>
      <c r="AH27" s="84"/>
      <c r="AI27" s="90" t="s">
        <v>27</v>
      </c>
      <c r="AJ27" s="89">
        <f>VLOOKUP(AI27,'Weekly Pts Breakdown'!$A1:$R18,13,FALSE)</f>
        <v>0</v>
      </c>
      <c r="AK27" s="87"/>
      <c r="AL27" s="90" t="s">
        <v>43</v>
      </c>
      <c r="AM27" s="89">
        <f>VLOOKUP(AL27,'Weekly Pts Breakdown'!$A1:$R18,14,FALSE)</f>
        <v>0</v>
      </c>
      <c r="AN27" s="84"/>
      <c r="AO27" s="90" t="s">
        <v>20</v>
      </c>
      <c r="AP27" s="89">
        <f>VLOOKUP(AO27,'Weekly Pts Breakdown'!$A1:$R18,15,FALSE)</f>
        <v>0</v>
      </c>
      <c r="AQ27" s="84"/>
      <c r="AR27" s="90" t="s">
        <v>26</v>
      </c>
      <c r="AS27" s="89">
        <f>VLOOKUP(AR27,'Weekly Pts Breakdown'!$A1:$R18,16,FALSE)</f>
        <v>0</v>
      </c>
      <c r="AT27" s="84"/>
      <c r="AU27" s="90" t="s">
        <v>17</v>
      </c>
      <c r="AV27" s="89">
        <f>VLOOKUP(AU27,'Weekly Pts Breakdown'!$A1:$R18,17,FALSE)</f>
        <v>0</v>
      </c>
      <c r="AW27" s="84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showGridLines="0" workbookViewId="0"/>
  </sheetViews>
  <sheetFormatPr defaultColWidth="8.85546875" defaultRowHeight="15" customHeight="1"/>
  <cols>
    <col min="1" max="1" width="30.42578125" style="91" customWidth="1"/>
    <col min="2" max="2" width="11.85546875" style="91" customWidth="1"/>
    <col min="3" max="3" width="23.42578125" style="91" customWidth="1"/>
    <col min="4" max="4" width="29.28515625" style="91" customWidth="1"/>
    <col min="5" max="5" width="58.140625" style="91" customWidth="1"/>
    <col min="6" max="6" width="44.42578125" style="91" customWidth="1"/>
    <col min="7" max="7" width="12.28515625" style="91" customWidth="1"/>
    <col min="8" max="8" width="27.140625" style="91" customWidth="1"/>
    <col min="9" max="9" width="34.28515625" style="91" customWidth="1"/>
    <col min="10" max="12" width="12.42578125" style="91" customWidth="1"/>
    <col min="13" max="13" width="11.85546875" style="91" customWidth="1"/>
    <col min="14" max="14" width="12.28515625" style="91" customWidth="1"/>
    <col min="15" max="15" width="11.85546875" style="91" customWidth="1"/>
    <col min="16" max="17" width="13.7109375" style="91" customWidth="1"/>
    <col min="18" max="18" width="14.7109375" style="91" customWidth="1"/>
    <col min="19" max="19" width="15.7109375" style="91" customWidth="1"/>
    <col min="20" max="20" width="9.140625" style="91" customWidth="1"/>
    <col min="21" max="21" width="12.42578125" style="91" customWidth="1"/>
    <col min="22" max="24" width="9.140625" style="91" customWidth="1"/>
    <col min="25" max="25" width="12.42578125" style="91" customWidth="1"/>
    <col min="26" max="27" width="9.140625" style="91" customWidth="1"/>
    <col min="28" max="28" width="12.42578125" style="91" customWidth="1"/>
    <col min="29" max="30" width="9.140625" style="91" customWidth="1"/>
    <col min="31" max="31" width="11.85546875" style="91" customWidth="1"/>
    <col min="32" max="33" width="9.140625" style="91" customWidth="1"/>
    <col min="34" max="34" width="11.85546875" style="91" customWidth="1"/>
    <col min="35" max="36" width="9.140625" style="91" customWidth="1"/>
    <col min="37" max="37" width="11.85546875" style="91" customWidth="1"/>
    <col min="38" max="39" width="9.140625" style="91" customWidth="1"/>
    <col min="40" max="40" width="13.7109375" style="91" customWidth="1"/>
    <col min="41" max="42" width="9.140625" style="91" customWidth="1"/>
    <col min="43" max="43" width="13.7109375" style="91" customWidth="1"/>
    <col min="44" max="45" width="9.140625" style="91" customWidth="1"/>
    <col min="46" max="46" width="14.7109375" style="91" customWidth="1"/>
    <col min="47" max="49" width="9.140625" style="91" customWidth="1"/>
    <col min="50" max="256" width="8.85546875" style="91" customWidth="1"/>
  </cols>
  <sheetData>
    <row r="1" spans="1:49" ht="15" customHeight="1">
      <c r="A1" s="92" t="s">
        <v>94</v>
      </c>
      <c r="B1" s="2"/>
      <c r="C1" s="81">
        <v>43215</v>
      </c>
      <c r="D1" s="81">
        <v>43222</v>
      </c>
      <c r="E1" s="93">
        <v>43229</v>
      </c>
      <c r="F1" s="82">
        <v>43236</v>
      </c>
      <c r="G1" s="81">
        <v>43243</v>
      </c>
      <c r="H1" s="93">
        <v>43250</v>
      </c>
      <c r="I1" s="82">
        <v>43257</v>
      </c>
      <c r="J1" s="81">
        <v>43264</v>
      </c>
      <c r="K1" s="93">
        <v>43271</v>
      </c>
      <c r="L1" s="82">
        <v>43278</v>
      </c>
      <c r="M1" s="81">
        <v>43292</v>
      </c>
      <c r="N1" s="93">
        <v>43299</v>
      </c>
      <c r="O1" s="82">
        <v>43306</v>
      </c>
      <c r="P1" s="81">
        <v>43313</v>
      </c>
      <c r="Q1" s="93">
        <v>43320</v>
      </c>
      <c r="R1" s="82">
        <v>43327</v>
      </c>
      <c r="S1" s="81">
        <v>43334</v>
      </c>
      <c r="T1" s="32"/>
      <c r="U1" s="79"/>
      <c r="V1" s="94"/>
      <c r="W1" s="32"/>
      <c r="X1" s="32"/>
      <c r="Y1" s="79"/>
      <c r="Z1" s="94"/>
      <c r="AA1" s="32"/>
      <c r="AB1" s="79"/>
      <c r="AC1" s="94"/>
      <c r="AD1" s="32"/>
      <c r="AE1" s="79"/>
      <c r="AF1" s="94"/>
      <c r="AG1" s="32"/>
      <c r="AH1" s="79"/>
      <c r="AI1" s="94"/>
      <c r="AJ1" s="32"/>
      <c r="AK1" s="79"/>
      <c r="AL1" s="94"/>
      <c r="AM1" s="32"/>
      <c r="AN1" s="79"/>
      <c r="AO1" s="94"/>
      <c r="AP1" s="32"/>
      <c r="AQ1" s="79"/>
      <c r="AR1" s="94"/>
      <c r="AS1" s="32"/>
      <c r="AT1" s="79"/>
      <c r="AU1" s="94"/>
      <c r="AV1" s="32"/>
      <c r="AW1" s="79"/>
    </row>
    <row r="2" spans="1:49" ht="15" customHeight="1">
      <c r="A2" s="2"/>
      <c r="B2" s="2"/>
      <c r="C2" s="76" t="s">
        <v>95</v>
      </c>
      <c r="D2" s="76" t="s">
        <v>75</v>
      </c>
      <c r="E2" s="76" t="s">
        <v>76</v>
      </c>
      <c r="F2" s="76" t="s">
        <v>77</v>
      </c>
      <c r="G2" s="76" t="s">
        <v>78</v>
      </c>
      <c r="H2" s="76" t="s">
        <v>79</v>
      </c>
      <c r="I2" s="76" t="s">
        <v>80</v>
      </c>
      <c r="J2" s="76" t="s">
        <v>81</v>
      </c>
      <c r="K2" s="76" t="s">
        <v>82</v>
      </c>
      <c r="L2" s="76" t="s">
        <v>83</v>
      </c>
      <c r="M2" s="76" t="s">
        <v>84</v>
      </c>
      <c r="N2" s="76" t="s">
        <v>85</v>
      </c>
      <c r="O2" s="76" t="s">
        <v>86</v>
      </c>
      <c r="P2" s="76" t="s">
        <v>87</v>
      </c>
      <c r="Q2" s="76" t="s">
        <v>88</v>
      </c>
      <c r="R2" s="76" t="s">
        <v>89</v>
      </c>
      <c r="S2" s="76" t="s">
        <v>96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5" customHeight="1">
      <c r="A3" s="250" t="s">
        <v>97</v>
      </c>
      <c r="B3" s="83" t="s">
        <v>98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ht="15" customHeight="1">
      <c r="A4" s="251"/>
      <c r="B4" s="83" t="s">
        <v>99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1:49" ht="15" customHeight="1">
      <c r="A5" s="251"/>
      <c r="B5" s="83" t="s">
        <v>100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5" customHeight="1">
      <c r="A6" s="250" t="s">
        <v>101</v>
      </c>
      <c r="B6" s="83" t="s">
        <v>98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49" ht="15" customHeight="1">
      <c r="A7" s="251"/>
      <c r="B7" s="83" t="s">
        <v>99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49" ht="15" customHeight="1">
      <c r="A8" s="251"/>
      <c r="B8" s="83" t="s">
        <v>100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15" customHeight="1">
      <c r="A9" s="65" t="s">
        <v>102</v>
      </c>
      <c r="B9" s="83" t="s">
        <v>103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15" customHeight="1">
      <c r="A10" s="65" t="s">
        <v>104</v>
      </c>
      <c r="B10" s="95">
        <v>10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5" customHeight="1">
      <c r="A11" s="65" t="s">
        <v>105</v>
      </c>
      <c r="B11" s="95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5" customHeight="1">
      <c r="A12" s="65" t="s">
        <v>106</v>
      </c>
      <c r="B12" s="95">
        <v>10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15" customHeight="1">
      <c r="A13" s="65" t="s">
        <v>107</v>
      </c>
      <c r="B13" s="95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15" customHeight="1">
      <c r="A14" s="65" t="s">
        <v>108</v>
      </c>
      <c r="B14" s="95">
        <v>10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15" customHeight="1">
      <c r="A15" s="65" t="s">
        <v>109</v>
      </c>
      <c r="B15" s="95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15" customHeight="1">
      <c r="A16" s="65" t="s">
        <v>110</v>
      </c>
      <c r="B16" s="95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5" customHeight="1">
      <c r="A17" s="65" t="s">
        <v>111</v>
      </c>
      <c r="B17" s="95">
        <v>10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</sheetData>
  <mergeCells count="2">
    <mergeCell ref="A6:A8"/>
    <mergeCell ref="A3:A5"/>
  </mergeCells>
  <conditionalFormatting sqref="B10:B1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2"/>
  <sheetViews>
    <sheetView showGridLines="0" tabSelected="1" workbookViewId="0">
      <selection activeCell="A3" sqref="A3"/>
    </sheetView>
  </sheetViews>
  <sheetFormatPr defaultColWidth="8.85546875" defaultRowHeight="15" customHeight="1"/>
  <cols>
    <col min="1" max="1" width="36.42578125" style="96" customWidth="1"/>
    <col min="2" max="17" width="9.28515625" style="96" customWidth="1"/>
    <col min="18" max="18" width="9.42578125" style="96" customWidth="1"/>
    <col min="19" max="19" width="12.140625" style="96" customWidth="1"/>
    <col min="20" max="20" width="15" style="96" customWidth="1"/>
    <col min="21" max="21" width="11.7109375" style="96" customWidth="1"/>
    <col min="22" max="22" width="8" style="96" customWidth="1"/>
    <col min="23" max="23" width="7.85546875" style="96" customWidth="1"/>
    <col min="24" max="24" width="7.42578125" style="96" customWidth="1"/>
    <col min="25" max="256" width="8.85546875" style="96" customWidth="1"/>
  </cols>
  <sheetData>
    <row r="1" spans="1:25" ht="60" customHeight="1">
      <c r="A1" s="97" t="s">
        <v>112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9"/>
      <c r="R1" s="100" t="s">
        <v>113</v>
      </c>
      <c r="S1" s="101"/>
      <c r="T1" s="102"/>
      <c r="U1" s="252" t="s">
        <v>114</v>
      </c>
      <c r="V1" s="253"/>
      <c r="W1" s="253"/>
      <c r="X1" s="253"/>
      <c r="Y1" s="254"/>
    </row>
    <row r="2" spans="1:25" ht="57.75" customHeight="1">
      <c r="A2" s="103" t="s">
        <v>115</v>
      </c>
      <c r="B2" s="104" t="s">
        <v>24</v>
      </c>
      <c r="C2" s="104" t="s">
        <v>19</v>
      </c>
      <c r="D2" s="104" t="s">
        <v>28</v>
      </c>
      <c r="E2" s="104" t="s">
        <v>57</v>
      </c>
      <c r="F2" s="104" t="s">
        <v>58</v>
      </c>
      <c r="G2" s="104" t="s">
        <v>59</v>
      </c>
      <c r="H2" s="104" t="s">
        <v>60</v>
      </c>
      <c r="I2" s="104" t="s">
        <v>61</v>
      </c>
      <c r="J2" s="104" t="s">
        <v>62</v>
      </c>
      <c r="K2" s="104" t="s">
        <v>63</v>
      </c>
      <c r="L2" s="104" t="s">
        <v>64</v>
      </c>
      <c r="M2" s="104" t="s">
        <v>65</v>
      </c>
      <c r="N2" s="104" t="s">
        <v>66</v>
      </c>
      <c r="O2" s="104" t="s">
        <v>67</v>
      </c>
      <c r="P2" s="104" t="s">
        <v>68</v>
      </c>
      <c r="Q2" s="104" t="s">
        <v>69</v>
      </c>
      <c r="R2" s="104" t="s">
        <v>70</v>
      </c>
      <c r="S2" s="105" t="s">
        <v>116</v>
      </c>
      <c r="T2" s="106" t="s">
        <v>117</v>
      </c>
      <c r="U2" s="107" t="s">
        <v>118</v>
      </c>
      <c r="V2" s="107" t="s">
        <v>5</v>
      </c>
      <c r="W2" s="107" t="s">
        <v>6</v>
      </c>
      <c r="X2" s="107" t="s">
        <v>7</v>
      </c>
      <c r="Y2" s="108" t="s">
        <v>119</v>
      </c>
    </row>
    <row r="3" spans="1:25" ht="15" customHeight="1">
      <c r="A3" s="109" t="s">
        <v>120</v>
      </c>
      <c r="B3" s="73">
        <v>3.5</v>
      </c>
      <c r="C3" s="73">
        <v>6</v>
      </c>
      <c r="D3" s="73">
        <v>0</v>
      </c>
      <c r="E3" s="73">
        <v>0</v>
      </c>
      <c r="F3" s="73">
        <v>7.5</v>
      </c>
      <c r="G3" s="73">
        <v>6</v>
      </c>
      <c r="H3" s="73">
        <v>6.5</v>
      </c>
      <c r="I3" s="73">
        <v>0</v>
      </c>
      <c r="J3" s="73">
        <v>0</v>
      </c>
      <c r="K3" s="73">
        <v>0</v>
      </c>
      <c r="L3" s="73">
        <v>0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110">
        <v>29.5</v>
      </c>
      <c r="S3" s="111">
        <f>SUM(LARGE(B3:Q3,{1,2,3,4,5,6,7,8,9,10}))</f>
        <v>29.5</v>
      </c>
      <c r="T3" s="73">
        <f>RANK(S3,$S$3:$S$178)</f>
        <v>19</v>
      </c>
      <c r="U3" s="112">
        <f>R3/COUNTIF(B3:Q3,"&gt;0")</f>
        <v>5.9</v>
      </c>
      <c r="V3" s="113">
        <f>COUNTIF(B3:Q3,"&gt;5")</f>
        <v>4</v>
      </c>
      <c r="W3" s="113">
        <f>COUNTIF(B3:Q3,"&gt;0")-SUM(V3,X3)</f>
        <v>1</v>
      </c>
      <c r="X3" s="113">
        <f>COUNTIF(B3:Q3,"=5")</f>
        <v>0</v>
      </c>
      <c r="Y3" s="114">
        <f>(V3+(X3/2))/SUM(V3,W3,X3)</f>
        <v>0.8</v>
      </c>
    </row>
    <row r="4" spans="1:25" ht="15" customHeight="1">
      <c r="A4" s="66" t="s">
        <v>121</v>
      </c>
      <c r="B4" s="75">
        <v>0</v>
      </c>
      <c r="C4" s="75">
        <v>0</v>
      </c>
      <c r="D4" s="75">
        <v>0</v>
      </c>
      <c r="E4" s="75">
        <v>6.5</v>
      </c>
      <c r="F4" s="75">
        <v>5</v>
      </c>
      <c r="G4" s="75">
        <v>5</v>
      </c>
      <c r="H4" s="75">
        <v>3.5</v>
      </c>
      <c r="I4" s="75">
        <v>0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115">
        <v>20</v>
      </c>
      <c r="S4" s="116">
        <f>SUM(LARGE(B4:Q4,{1,2,3,4,5,6,7,8,9,10}))</f>
        <v>20</v>
      </c>
      <c r="T4" s="32">
        <f>RANK(S4,$S$3:$S$178)</f>
        <v>105</v>
      </c>
      <c r="U4" s="117">
        <f>R4/COUNTIF(B4:Q4,"&gt;0")</f>
        <v>5</v>
      </c>
      <c r="V4" s="118">
        <f>COUNTIF(B4:Q4,"&gt;5")</f>
        <v>1</v>
      </c>
      <c r="W4" s="118">
        <f>COUNTIF(B4:Q4,"&gt;0")-SUM(V4,X4)</f>
        <v>1</v>
      </c>
      <c r="X4" s="118">
        <f>COUNTIF(B4:Q4,"=5")</f>
        <v>2</v>
      </c>
      <c r="Y4" s="119">
        <f>(V4+(X4/2))/SUM(V4,W4,X4)</f>
        <v>0.5</v>
      </c>
    </row>
    <row r="5" spans="1:25" ht="15" customHeight="1">
      <c r="A5" s="66" t="s">
        <v>122</v>
      </c>
      <c r="B5" s="75">
        <v>5</v>
      </c>
      <c r="C5" s="75">
        <v>2.5</v>
      </c>
      <c r="D5" s="75">
        <v>0</v>
      </c>
      <c r="E5" s="75">
        <v>0</v>
      </c>
      <c r="F5" s="75">
        <v>5</v>
      </c>
      <c r="G5" s="75">
        <v>4</v>
      </c>
      <c r="H5" s="75">
        <v>6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115">
        <v>22.5</v>
      </c>
      <c r="S5" s="116">
        <f>SUM(LARGE(B5:Q5,{1,2,3,4,5,6,7,8,9,10}))</f>
        <v>22.5</v>
      </c>
      <c r="T5" s="75">
        <f>RANK(S5,$S$3:$S$178)</f>
        <v>77</v>
      </c>
      <c r="U5" s="117">
        <f>R5/COUNTIF(B5:Q5,"&gt;0")</f>
        <v>4.5</v>
      </c>
      <c r="V5" s="118">
        <f>COUNTIF(B5:Q5,"&gt;5")</f>
        <v>1</v>
      </c>
      <c r="W5" s="118">
        <f>COUNTIF(B5:Q5,"&gt;0")-SUM(V5,X5)</f>
        <v>2</v>
      </c>
      <c r="X5" s="118">
        <f>COUNTIF(B5:Q5,"=5")</f>
        <v>2</v>
      </c>
      <c r="Y5" s="119">
        <f>(V5+(X5/2))/SUM(V5,W5,X5)</f>
        <v>0.4</v>
      </c>
    </row>
    <row r="6" spans="1:25" ht="15" customHeight="1">
      <c r="A6" s="66" t="s">
        <v>123</v>
      </c>
      <c r="B6" s="75">
        <v>7.5</v>
      </c>
      <c r="C6" s="75">
        <v>6.5</v>
      </c>
      <c r="D6" s="75">
        <v>0</v>
      </c>
      <c r="E6" s="75">
        <v>6</v>
      </c>
      <c r="F6" s="75">
        <v>7.5</v>
      </c>
      <c r="G6" s="75">
        <v>7.5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115">
        <v>35</v>
      </c>
      <c r="S6" s="116">
        <f>SUM(LARGE(B6:Q6,{1,2,3,4,5,6,7,8,9,10}))</f>
        <v>35</v>
      </c>
      <c r="T6" s="75">
        <f>RANK(S6,$S$3:$S$178)</f>
        <v>2</v>
      </c>
      <c r="U6" s="117">
        <f>R6/COUNTIF(B6:Q6,"&gt;0")</f>
        <v>7</v>
      </c>
      <c r="V6" s="118">
        <f>COUNTIF(B6:Q6,"&gt;5")</f>
        <v>5</v>
      </c>
      <c r="W6" s="118">
        <f>COUNTIF(B6:Q6,"&gt;0")-SUM(V6,X6)</f>
        <v>0</v>
      </c>
      <c r="X6" s="118">
        <f>COUNTIF(B6:Q6,"=5")</f>
        <v>0</v>
      </c>
      <c r="Y6" s="119">
        <f>(V6+(X6/2))/SUM(V6,W6,X6)</f>
        <v>1</v>
      </c>
    </row>
    <row r="7" spans="1:25" ht="15" customHeight="1">
      <c r="A7" s="66" t="s">
        <v>124</v>
      </c>
      <c r="B7" s="75">
        <v>6</v>
      </c>
      <c r="C7" s="75">
        <v>0</v>
      </c>
      <c r="D7" s="75">
        <v>0</v>
      </c>
      <c r="E7" s="75">
        <v>7</v>
      </c>
      <c r="F7" s="75">
        <v>3</v>
      </c>
      <c r="G7" s="75">
        <v>5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115">
        <v>21</v>
      </c>
      <c r="S7" s="116">
        <f>SUM(LARGE(B7:Q7,{1,2,3,4,5,6,7,8,9,10}))</f>
        <v>21</v>
      </c>
      <c r="T7" s="75">
        <f>RANK(S7,$S$3:$S$178)</f>
        <v>98</v>
      </c>
      <c r="U7" s="117">
        <f>R7/COUNTIF(B7:Q7,"&gt;0")</f>
        <v>5.25</v>
      </c>
      <c r="V7" s="118">
        <f>COUNTIF(B7:Q7,"&gt;5")</f>
        <v>2</v>
      </c>
      <c r="W7" s="118">
        <f>COUNTIF(B7:Q7,"&gt;0")-SUM(V7,X7)</f>
        <v>1</v>
      </c>
      <c r="X7" s="118">
        <f>COUNTIF(B7:Q7,"=5")</f>
        <v>1</v>
      </c>
      <c r="Y7" s="119">
        <f>(V7+(X7/2))/SUM(V7,W7,X7)</f>
        <v>0.625</v>
      </c>
    </row>
    <row r="8" spans="1:25" ht="15" customHeight="1">
      <c r="A8" s="66" t="s">
        <v>125</v>
      </c>
      <c r="B8" s="75">
        <v>3.5</v>
      </c>
      <c r="C8" s="75">
        <v>6.5</v>
      </c>
      <c r="D8" s="75">
        <v>0</v>
      </c>
      <c r="E8" s="75">
        <v>3</v>
      </c>
      <c r="F8" s="75">
        <v>7</v>
      </c>
      <c r="G8" s="75">
        <v>6.5</v>
      </c>
      <c r="H8" s="75">
        <v>5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115">
        <v>31.5</v>
      </c>
      <c r="S8" s="116">
        <f>SUM(LARGE(B8:Q8,{1,2,3,4,5,6,7,8,9,10}))</f>
        <v>31.5</v>
      </c>
      <c r="T8" s="75">
        <f>RANK(S8,$S$3:$S$178)</f>
        <v>10</v>
      </c>
      <c r="U8" s="117">
        <f>R8/COUNTIF(B8:Q8,"&gt;0")</f>
        <v>5.25</v>
      </c>
      <c r="V8" s="118">
        <f>COUNTIF(B8:Q8,"&gt;5")</f>
        <v>3</v>
      </c>
      <c r="W8" s="118">
        <f>COUNTIF(B8:Q8,"&gt;0")-SUM(V8,X8)</f>
        <v>2</v>
      </c>
      <c r="X8" s="118">
        <f>COUNTIF(B8:Q8,"=5")</f>
        <v>1</v>
      </c>
      <c r="Y8" s="119">
        <f>(V8+(X8/2))/SUM(V8,W8,X8)</f>
        <v>0.58333333333333337</v>
      </c>
    </row>
    <row r="9" spans="1:25" ht="15" customHeight="1">
      <c r="A9" s="66" t="s">
        <v>126</v>
      </c>
      <c r="B9" s="75">
        <v>0</v>
      </c>
      <c r="C9" s="75">
        <v>4</v>
      </c>
      <c r="D9" s="75">
        <v>0</v>
      </c>
      <c r="E9" s="75">
        <v>3.5</v>
      </c>
      <c r="F9" s="75">
        <v>3.5</v>
      </c>
      <c r="G9" s="75">
        <v>3</v>
      </c>
      <c r="H9" s="75">
        <v>2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115">
        <v>16</v>
      </c>
      <c r="S9" s="116">
        <f>SUM(LARGE(B9:Q9,{1,2,3,4,5,6,7,8,9,10}))</f>
        <v>16</v>
      </c>
      <c r="T9" s="75">
        <f>RANK(S9,$S$3:$S$178)</f>
        <v>146</v>
      </c>
      <c r="U9" s="117">
        <f>R9/COUNTIF(B9:Q9,"&gt;0")</f>
        <v>3.2</v>
      </c>
      <c r="V9" s="118">
        <f>COUNTIF(B9:Q9,"&gt;5")</f>
        <v>0</v>
      </c>
      <c r="W9" s="118">
        <f>COUNTIF(B9:Q9,"&gt;0")-SUM(V9,X9)</f>
        <v>5</v>
      </c>
      <c r="X9" s="118">
        <f>COUNTIF(B9:Q9,"=5")</f>
        <v>0</v>
      </c>
      <c r="Y9" s="119">
        <f>(V9+(X9/2))/SUM(V9,W9,X9)</f>
        <v>0</v>
      </c>
    </row>
    <row r="10" spans="1:25" ht="15" customHeight="1">
      <c r="A10" s="66" t="s">
        <v>127</v>
      </c>
      <c r="B10" s="75">
        <v>3.5</v>
      </c>
      <c r="C10" s="75">
        <v>0</v>
      </c>
      <c r="D10" s="75">
        <v>0</v>
      </c>
      <c r="E10" s="75">
        <v>6</v>
      </c>
      <c r="F10" s="75">
        <v>1.5</v>
      </c>
      <c r="G10" s="75">
        <v>6</v>
      </c>
      <c r="H10" s="75">
        <v>2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115">
        <v>19</v>
      </c>
      <c r="S10" s="116">
        <f>SUM(LARGE(B10:Q10,{1,2,3,4,5,6,7,8,9,10}))</f>
        <v>19</v>
      </c>
      <c r="T10" s="75">
        <f>RANK(S10,$S$3:$S$178)</f>
        <v>118</v>
      </c>
      <c r="U10" s="117">
        <f>R10/COUNTIF(B10:Q10,"&gt;0")</f>
        <v>3.8</v>
      </c>
      <c r="V10" s="118">
        <f>COUNTIF(B10:Q10,"&gt;5")</f>
        <v>2</v>
      </c>
      <c r="W10" s="118">
        <f>COUNTIF(B10:Q10,"&gt;0")-SUM(V10,X10)</f>
        <v>3</v>
      </c>
      <c r="X10" s="118">
        <f>COUNTIF(B10:Q10,"=5")</f>
        <v>0</v>
      </c>
      <c r="Y10" s="119">
        <f>(V10+(X10/2))/SUM(V10,W10,X10)</f>
        <v>0.4</v>
      </c>
    </row>
    <row r="11" spans="1:25" ht="15" customHeight="1">
      <c r="A11" s="66" t="s">
        <v>128</v>
      </c>
      <c r="B11" s="75">
        <v>8.5</v>
      </c>
      <c r="C11" s="75">
        <v>6</v>
      </c>
      <c r="D11" s="75">
        <v>0</v>
      </c>
      <c r="E11" s="75">
        <v>6</v>
      </c>
      <c r="F11" s="75">
        <v>7</v>
      </c>
      <c r="G11" s="75">
        <v>6.5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115">
        <v>34</v>
      </c>
      <c r="S11" s="116">
        <f>SUM(LARGE(B11:Q11,{1,2,3,4,5,6,7,8,9,10}))</f>
        <v>34</v>
      </c>
      <c r="T11" s="32">
        <f>RANK(S11,$S$3:$S$178)</f>
        <v>3</v>
      </c>
      <c r="U11" s="117">
        <f>R11/COUNTIF(B11:Q11,"&gt;0")</f>
        <v>6.8</v>
      </c>
      <c r="V11" s="118">
        <f>COUNTIF(B11:Q11,"&gt;5")</f>
        <v>5</v>
      </c>
      <c r="W11" s="118">
        <f>COUNTIF(B11:Q11,"&gt;0")-SUM(V11,X11)</f>
        <v>0</v>
      </c>
      <c r="X11" s="118">
        <f>COUNTIF(B11:Q11,"=5")</f>
        <v>0</v>
      </c>
      <c r="Y11" s="119">
        <f>(V11+(X11/2))/SUM(V11,W11,X11)</f>
        <v>1</v>
      </c>
    </row>
    <row r="12" spans="1:25" ht="15" customHeight="1">
      <c r="A12" s="66" t="s">
        <v>129</v>
      </c>
      <c r="B12" s="75">
        <v>0</v>
      </c>
      <c r="C12" s="75">
        <v>5</v>
      </c>
      <c r="D12" s="75">
        <v>0</v>
      </c>
      <c r="E12" s="75">
        <v>0</v>
      </c>
      <c r="F12" s="75">
        <v>4</v>
      </c>
      <c r="G12" s="75">
        <v>7</v>
      </c>
      <c r="H12" s="75">
        <v>4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115">
        <v>20</v>
      </c>
      <c r="S12" s="116">
        <f>SUM(LARGE(B12:Q12,{1,2,3,4,5,6,7,8,9,10}))</f>
        <v>20</v>
      </c>
      <c r="T12" s="75">
        <f>RANK(S12,$S$3:$S$178)</f>
        <v>105</v>
      </c>
      <c r="U12" s="117">
        <f>R12/COUNTIF(B12:Q12,"&gt;0")</f>
        <v>5</v>
      </c>
      <c r="V12" s="118">
        <f>COUNTIF(B12:Q12,"&gt;5")</f>
        <v>1</v>
      </c>
      <c r="W12" s="118">
        <f>COUNTIF(B12:Q12,"&gt;0")-SUM(V12,X12)</f>
        <v>2</v>
      </c>
      <c r="X12" s="118">
        <f>COUNTIF(B12:Q12,"=5")</f>
        <v>1</v>
      </c>
      <c r="Y12" s="119">
        <f>(V12+(X12/2))/SUM(V12,W12,X12)</f>
        <v>0.375</v>
      </c>
    </row>
    <row r="13" spans="1:25" ht="15" customHeight="1">
      <c r="A13" s="66" t="s">
        <v>130</v>
      </c>
      <c r="B13" s="75">
        <v>6.5</v>
      </c>
      <c r="C13" s="75">
        <v>0</v>
      </c>
      <c r="D13" s="75">
        <v>0</v>
      </c>
      <c r="E13" s="75">
        <v>0</v>
      </c>
      <c r="F13" s="75">
        <v>6.5</v>
      </c>
      <c r="G13" s="75">
        <v>0</v>
      </c>
      <c r="H13" s="75">
        <v>4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115">
        <v>17</v>
      </c>
      <c r="S13" s="116">
        <f>SUM(LARGE(B13:Q13,{1,2,3,4,5,6,7,8,9,10}))</f>
        <v>17</v>
      </c>
      <c r="T13" s="75">
        <f>RANK(S13,$S$3:$S$178)</f>
        <v>136</v>
      </c>
      <c r="U13" s="117">
        <f>R13/COUNTIF(B13:Q13,"&gt;0")</f>
        <v>5.666666666666667</v>
      </c>
      <c r="V13" s="118">
        <f>COUNTIF(B13:Q13,"&gt;5")</f>
        <v>2</v>
      </c>
      <c r="W13" s="118">
        <f>COUNTIF(B13:Q13,"&gt;0")-SUM(V13,X13)</f>
        <v>1</v>
      </c>
      <c r="X13" s="118">
        <f>COUNTIF(B13:Q13,"=5")</f>
        <v>0</v>
      </c>
      <c r="Y13" s="119">
        <f>(V13+(X13/2))/SUM(V13,W13,X13)</f>
        <v>0.66666666666666663</v>
      </c>
    </row>
    <row r="14" spans="1:25" ht="15" customHeight="1">
      <c r="A14" s="66" t="s">
        <v>131</v>
      </c>
      <c r="B14" s="75">
        <v>0</v>
      </c>
      <c r="C14" s="75">
        <v>3</v>
      </c>
      <c r="D14" s="75">
        <v>0</v>
      </c>
      <c r="E14" s="75">
        <v>4</v>
      </c>
      <c r="F14" s="75">
        <v>0</v>
      </c>
      <c r="G14" s="75">
        <v>6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115">
        <v>13</v>
      </c>
      <c r="S14" s="116">
        <f>SUM(LARGE(B14:Q14,{1,2,3,4,5,6,7,8,9,10}))</f>
        <v>13</v>
      </c>
      <c r="T14" s="75">
        <f>RANK(S14,$S$3:$S$178)</f>
        <v>162</v>
      </c>
      <c r="U14" s="117">
        <f>R14/COUNTIF(B14:Q14,"&gt;0")</f>
        <v>4.333333333333333</v>
      </c>
      <c r="V14" s="118">
        <f>COUNTIF(B14:Q14,"&gt;5")</f>
        <v>1</v>
      </c>
      <c r="W14" s="118">
        <f>COUNTIF(B14:Q14,"&gt;0")-SUM(V14,X14)</f>
        <v>2</v>
      </c>
      <c r="X14" s="118">
        <f>COUNTIF(B14:Q14,"=5")</f>
        <v>0</v>
      </c>
      <c r="Y14" s="119">
        <f>(V14+(X14/2))/SUM(V14,W14,X14)</f>
        <v>0.33333333333333331</v>
      </c>
    </row>
    <row r="15" spans="1:25" ht="15" customHeight="1">
      <c r="A15" s="66" t="s">
        <v>132</v>
      </c>
      <c r="B15" s="75">
        <v>2</v>
      </c>
      <c r="C15" s="75">
        <v>6</v>
      </c>
      <c r="D15" s="75">
        <v>0</v>
      </c>
      <c r="E15" s="75">
        <v>3.5</v>
      </c>
      <c r="F15" s="75">
        <v>3.5</v>
      </c>
      <c r="G15" s="75">
        <v>0</v>
      </c>
      <c r="H15" s="75">
        <v>4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115">
        <v>19</v>
      </c>
      <c r="S15" s="116">
        <f>SUM(LARGE(B15:Q15,{1,2,3,4,5,6,7,8,9,10}))</f>
        <v>19</v>
      </c>
      <c r="T15" s="75">
        <f>RANK(S15,$S$3:$S$178)</f>
        <v>118</v>
      </c>
      <c r="U15" s="117">
        <f>R15/COUNTIF(B15:Q15,"&gt;0")</f>
        <v>3.8</v>
      </c>
      <c r="V15" s="118">
        <f>COUNTIF(B15:Q15,"&gt;5")</f>
        <v>1</v>
      </c>
      <c r="W15" s="118">
        <f>COUNTIF(B15:Q15,"&gt;0")-SUM(V15,X15)</f>
        <v>4</v>
      </c>
      <c r="X15" s="118">
        <f>COUNTIF(B15:Q15,"=5")</f>
        <v>0</v>
      </c>
      <c r="Y15" s="119">
        <f>(V15+(X15/2))/SUM(V15,W15,X15)</f>
        <v>0.2</v>
      </c>
    </row>
    <row r="16" spans="1:25" ht="15" customHeight="1">
      <c r="A16" s="66" t="s">
        <v>133</v>
      </c>
      <c r="B16" s="75">
        <v>2.5</v>
      </c>
      <c r="C16" s="75">
        <v>3.5</v>
      </c>
      <c r="D16" s="75">
        <v>0</v>
      </c>
      <c r="E16" s="75">
        <v>0</v>
      </c>
      <c r="F16" s="75">
        <v>6</v>
      </c>
      <c r="G16" s="75">
        <v>7</v>
      </c>
      <c r="H16" s="75">
        <v>5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115">
        <v>24</v>
      </c>
      <c r="S16" s="116">
        <f>SUM(LARGE(B16:Q16,{1,2,3,4,5,6,7,8,9,10}))</f>
        <v>24</v>
      </c>
      <c r="T16" s="75">
        <f>RANK(S16,$S$3:$S$178)</f>
        <v>61</v>
      </c>
      <c r="U16" s="117">
        <f>R16/COUNTIF(B16:Q16,"&gt;0")</f>
        <v>4.8</v>
      </c>
      <c r="V16" s="118">
        <f>COUNTIF(B16:Q16,"&gt;5")</f>
        <v>2</v>
      </c>
      <c r="W16" s="118">
        <f>COUNTIF(B16:Q16,"&gt;0")-SUM(V16,X16)</f>
        <v>2</v>
      </c>
      <c r="X16" s="118">
        <f>COUNTIF(B16:Q16,"=5")</f>
        <v>1</v>
      </c>
      <c r="Y16" s="119">
        <f>(V16+(X16/2))/SUM(V16,W16,X16)</f>
        <v>0.5</v>
      </c>
    </row>
    <row r="17" spans="1:25" ht="15" customHeight="1">
      <c r="A17" s="66" t="s">
        <v>134</v>
      </c>
      <c r="B17" s="75">
        <v>0</v>
      </c>
      <c r="C17" s="75">
        <v>0.5</v>
      </c>
      <c r="D17" s="75">
        <v>0</v>
      </c>
      <c r="E17" s="75">
        <v>0</v>
      </c>
      <c r="F17" s="75">
        <v>0</v>
      </c>
      <c r="G17" s="75">
        <v>0.5</v>
      </c>
      <c r="H17" s="75">
        <v>3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115">
        <v>4</v>
      </c>
      <c r="S17" s="116">
        <f>SUM(LARGE(B17:Q17,{1,2,3,4,5,6,7,8,9,10}))</f>
        <v>4</v>
      </c>
      <c r="T17" s="75">
        <f>RANK(S17,$S$3:$S$178)</f>
        <v>176</v>
      </c>
      <c r="U17" s="117">
        <f>R17/COUNTIF(B17:Q17,"&gt;0")</f>
        <v>1.3333333333333333</v>
      </c>
      <c r="V17" s="118">
        <f>COUNTIF(B17:Q17,"&gt;5")</f>
        <v>0</v>
      </c>
      <c r="W17" s="118">
        <f>COUNTIF(B17:Q17,"&gt;0")-SUM(V17,X17)</f>
        <v>3</v>
      </c>
      <c r="X17" s="118">
        <f>COUNTIF(B17:Q17,"=5")</f>
        <v>0</v>
      </c>
      <c r="Y17" s="119">
        <f>(V17+(X17/2))/SUM(V17,W17,X17)</f>
        <v>0</v>
      </c>
    </row>
    <row r="18" spans="1:25" ht="15" customHeight="1">
      <c r="A18" s="66" t="s">
        <v>135</v>
      </c>
      <c r="B18" s="75">
        <v>7</v>
      </c>
      <c r="C18" s="75">
        <v>3.5</v>
      </c>
      <c r="D18" s="75">
        <v>0</v>
      </c>
      <c r="E18" s="75">
        <v>0</v>
      </c>
      <c r="F18" s="75">
        <v>6</v>
      </c>
      <c r="G18" s="75">
        <v>4</v>
      </c>
      <c r="H18" s="75">
        <v>2.5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115">
        <v>23</v>
      </c>
      <c r="S18" s="116">
        <f>SUM(LARGE(B18:Q18,{1,2,3,4,5,6,7,8,9,10}))</f>
        <v>23</v>
      </c>
      <c r="T18" s="75">
        <f>RANK(S18,$S$3:$S$178)</f>
        <v>71</v>
      </c>
      <c r="U18" s="117">
        <f>R18/COUNTIF(B18:Q18,"&gt;0")</f>
        <v>4.5999999999999996</v>
      </c>
      <c r="V18" s="118">
        <f>COUNTIF(B18:Q18,"&gt;5")</f>
        <v>2</v>
      </c>
      <c r="W18" s="118">
        <f>COUNTIF(B18:Q18,"&gt;0")-SUM(V18,X18)</f>
        <v>3</v>
      </c>
      <c r="X18" s="118">
        <f>COUNTIF(B18:Q18,"=5")</f>
        <v>0</v>
      </c>
      <c r="Y18" s="119">
        <f>(V18+(X18/2))/SUM(V18,W18,X18)</f>
        <v>0.4</v>
      </c>
    </row>
    <row r="19" spans="1:25" ht="15" customHeight="1">
      <c r="A19" s="66" t="s">
        <v>136</v>
      </c>
      <c r="B19" s="75">
        <v>4</v>
      </c>
      <c r="C19" s="75">
        <v>0</v>
      </c>
      <c r="D19" s="75">
        <v>0</v>
      </c>
      <c r="E19" s="75">
        <v>6.5</v>
      </c>
      <c r="F19" s="75">
        <v>6</v>
      </c>
      <c r="G19" s="75">
        <v>2.5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115">
        <v>19</v>
      </c>
      <c r="S19" s="116">
        <f>SUM(LARGE(B19:Q19,{1,2,3,4,5,6,7,8,9,10}))</f>
        <v>19</v>
      </c>
      <c r="T19" s="75">
        <f>RANK(S19,$S$3:$S$178)</f>
        <v>118</v>
      </c>
      <c r="U19" s="117">
        <f>R19/COUNTIF(B19:Q19,"&gt;0")</f>
        <v>4.75</v>
      </c>
      <c r="V19" s="118">
        <f>COUNTIF(B19:Q19,"&gt;5")</f>
        <v>2</v>
      </c>
      <c r="W19" s="118">
        <f>COUNTIF(B19:Q19,"&gt;0")-SUM(V19,X19)</f>
        <v>2</v>
      </c>
      <c r="X19" s="118">
        <f>COUNTIF(B19:Q19,"=5")</f>
        <v>0</v>
      </c>
      <c r="Y19" s="119">
        <f>(V19+(X19/2))/SUM(V19,W19,X19)</f>
        <v>0.5</v>
      </c>
    </row>
    <row r="20" spans="1:25" ht="15" customHeight="1">
      <c r="A20" s="66" t="s">
        <v>137</v>
      </c>
      <c r="B20" s="75">
        <v>6</v>
      </c>
      <c r="C20" s="75">
        <v>3.5</v>
      </c>
      <c r="D20" s="75">
        <v>0</v>
      </c>
      <c r="E20" s="75">
        <v>6.5</v>
      </c>
      <c r="F20" s="75">
        <v>5</v>
      </c>
      <c r="G20" s="75">
        <v>2.5</v>
      </c>
      <c r="H20" s="75">
        <v>3.5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115">
        <v>27</v>
      </c>
      <c r="S20" s="116">
        <f>SUM(LARGE(B20:Q20,{1,2,3,4,5,6,7,8,9,10}))</f>
        <v>27</v>
      </c>
      <c r="T20" s="75">
        <f>RANK(S20,$S$3:$S$178)</f>
        <v>37</v>
      </c>
      <c r="U20" s="117">
        <f>R20/COUNTIF(B20:Q20,"&gt;0")</f>
        <v>4.5</v>
      </c>
      <c r="V20" s="118">
        <f>COUNTIF(B20:Q20,"&gt;5")</f>
        <v>2</v>
      </c>
      <c r="W20" s="118">
        <f>COUNTIF(B20:Q20,"&gt;0")-SUM(V20,X20)</f>
        <v>3</v>
      </c>
      <c r="X20" s="118">
        <f>COUNTIF(B20:Q20,"=5")</f>
        <v>1</v>
      </c>
      <c r="Y20" s="119">
        <f>(V20+(X20/2))/SUM(V20,W20,X20)</f>
        <v>0.41666666666666669</v>
      </c>
    </row>
    <row r="21" spans="1:25" ht="15" customHeight="1">
      <c r="A21" s="66" t="s">
        <v>138</v>
      </c>
      <c r="B21" s="75">
        <v>6.5</v>
      </c>
      <c r="C21" s="75">
        <v>0</v>
      </c>
      <c r="D21" s="75">
        <v>0</v>
      </c>
      <c r="E21" s="75">
        <v>5</v>
      </c>
      <c r="F21" s="75">
        <v>0</v>
      </c>
      <c r="G21" s="75">
        <v>6.5</v>
      </c>
      <c r="H21" s="75">
        <v>3.5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115">
        <v>21.5</v>
      </c>
      <c r="S21" s="116">
        <f>SUM(LARGE(B21:Q21,{1,2,3,4,5,6,7,8,9,10}))</f>
        <v>21.5</v>
      </c>
      <c r="T21" s="75">
        <f>RANK(S21,$S$3:$S$178)</f>
        <v>92</v>
      </c>
      <c r="U21" s="117">
        <f>R21/COUNTIF(B21:Q21,"&gt;0")</f>
        <v>5.375</v>
      </c>
      <c r="V21" s="118">
        <f>COUNTIF(B21:Q21,"&gt;5")</f>
        <v>2</v>
      </c>
      <c r="W21" s="118">
        <f>COUNTIF(B21:Q21,"&gt;0")-SUM(V21,X21)</f>
        <v>1</v>
      </c>
      <c r="X21" s="118">
        <f>COUNTIF(B21:Q21,"=5")</f>
        <v>1</v>
      </c>
      <c r="Y21" s="119">
        <f>(V21+(X21/2))/SUM(V21,W21,X21)</f>
        <v>0.625</v>
      </c>
    </row>
    <row r="22" spans="1:25" ht="15" customHeight="1">
      <c r="A22" s="66" t="s">
        <v>139</v>
      </c>
      <c r="B22" s="75">
        <v>0</v>
      </c>
      <c r="C22" s="75">
        <v>6</v>
      </c>
      <c r="D22" s="75">
        <v>0</v>
      </c>
      <c r="E22" s="75">
        <v>7</v>
      </c>
      <c r="F22" s="75">
        <v>3.5</v>
      </c>
      <c r="G22" s="75">
        <v>3.5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115">
        <v>20</v>
      </c>
      <c r="S22" s="116">
        <f>SUM(LARGE(B22:Q22,{1,2,3,4,5,6,7,8,9,10}))</f>
        <v>20</v>
      </c>
      <c r="T22" s="75">
        <f>RANK(S22,$S$3:$S$178)</f>
        <v>105</v>
      </c>
      <c r="U22" s="117">
        <f>R22/COUNTIF(B22:Q22,"&gt;0")</f>
        <v>5</v>
      </c>
      <c r="V22" s="118">
        <f>COUNTIF(B22:Q22,"&gt;5")</f>
        <v>2</v>
      </c>
      <c r="W22" s="118">
        <f>COUNTIF(B22:Q22,"&gt;0")-SUM(V22,X22)</f>
        <v>2</v>
      </c>
      <c r="X22" s="118">
        <f>COUNTIF(B22:Q22,"=5")</f>
        <v>0</v>
      </c>
      <c r="Y22" s="119">
        <f>(V22+(X22/2))/SUM(V22,W22,X22)</f>
        <v>0.5</v>
      </c>
    </row>
    <row r="23" spans="1:25" ht="15" customHeight="1">
      <c r="A23" s="66" t="s">
        <v>140</v>
      </c>
      <c r="B23" s="75">
        <v>0</v>
      </c>
      <c r="C23" s="75">
        <v>6.5</v>
      </c>
      <c r="D23" s="75">
        <v>0</v>
      </c>
      <c r="E23" s="75">
        <v>3.5</v>
      </c>
      <c r="F23" s="75">
        <v>0</v>
      </c>
      <c r="G23" s="75">
        <v>6.5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115">
        <v>16.5</v>
      </c>
      <c r="S23" s="116">
        <f>SUM(LARGE(B23:Q23,{1,2,3,4,5,6,7,8,9,10}))</f>
        <v>16.5</v>
      </c>
      <c r="T23" s="75">
        <f>RANK(S23,$S$3:$S$178)</f>
        <v>142</v>
      </c>
      <c r="U23" s="117">
        <f>R23/COUNTIF(B23:Q23,"&gt;0")</f>
        <v>5.5</v>
      </c>
      <c r="V23" s="118">
        <f>COUNTIF(B23:Q23,"&gt;5")</f>
        <v>2</v>
      </c>
      <c r="W23" s="118">
        <f>COUNTIF(B23:Q23,"&gt;0")-SUM(V23,X23)</f>
        <v>1</v>
      </c>
      <c r="X23" s="118">
        <f>COUNTIF(B23:Q23,"=5")</f>
        <v>0</v>
      </c>
      <c r="Y23" s="119">
        <f>(V23+(X23/2))/SUM(V23,W23,X23)</f>
        <v>0.66666666666666663</v>
      </c>
    </row>
    <row r="24" spans="1:25" ht="15" customHeight="1">
      <c r="A24" s="66" t="s">
        <v>141</v>
      </c>
      <c r="B24" s="75">
        <v>0</v>
      </c>
      <c r="C24" s="75">
        <v>3.5</v>
      </c>
      <c r="D24" s="75">
        <v>0</v>
      </c>
      <c r="E24" s="75">
        <v>0</v>
      </c>
      <c r="F24" s="75">
        <v>0</v>
      </c>
      <c r="G24" s="75">
        <v>0</v>
      </c>
      <c r="H24" s="75">
        <v>6.5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115">
        <v>10</v>
      </c>
      <c r="S24" s="116">
        <f>SUM(LARGE(B24:Q24,{1,2,3,4,5,6,7,8,9,10}))</f>
        <v>10</v>
      </c>
      <c r="T24" s="32">
        <f>RANK(S24,$S$3:$S$178)</f>
        <v>169</v>
      </c>
      <c r="U24" s="117">
        <f>R24/COUNTIF(B24:Q24,"&gt;0")</f>
        <v>5</v>
      </c>
      <c r="V24" s="118">
        <f>COUNTIF(B24:Q24,"&gt;5")</f>
        <v>1</v>
      </c>
      <c r="W24" s="118">
        <f>COUNTIF(B24:Q24,"&gt;0")-SUM(V24,X24)</f>
        <v>1</v>
      </c>
      <c r="X24" s="118">
        <f>COUNTIF(B24:Q24,"=5")</f>
        <v>0</v>
      </c>
      <c r="Y24" s="119">
        <f>(V24+(X24/2))/SUM(V24,W24,X24)</f>
        <v>0.5</v>
      </c>
    </row>
    <row r="25" spans="1:25" ht="15" customHeight="1">
      <c r="A25" s="66" t="s">
        <v>142</v>
      </c>
      <c r="B25" s="75">
        <v>0</v>
      </c>
      <c r="C25" s="75">
        <v>4</v>
      </c>
      <c r="D25" s="75">
        <v>0</v>
      </c>
      <c r="E25" s="75">
        <v>0</v>
      </c>
      <c r="F25" s="75">
        <v>4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115">
        <v>8</v>
      </c>
      <c r="S25" s="116">
        <f>SUM(LARGE(B25:Q25,{1,2,3,4,5,6,7,8,9,10}))</f>
        <v>8</v>
      </c>
      <c r="T25" s="75">
        <f>RANK(S25,$S$3:$S$178)</f>
        <v>172</v>
      </c>
      <c r="U25" s="117">
        <f>R25/COUNTIF(B25:Q25,"&gt;0")</f>
        <v>4</v>
      </c>
      <c r="V25" s="118">
        <f>COUNTIF(B25:Q25,"&gt;5")</f>
        <v>0</v>
      </c>
      <c r="W25" s="118">
        <f>COUNTIF(B25:Q25,"&gt;0")-SUM(V25,X25)</f>
        <v>2</v>
      </c>
      <c r="X25" s="118">
        <f>COUNTIF(B25:Q25,"=5")</f>
        <v>0</v>
      </c>
      <c r="Y25" s="119">
        <f>(V25+(X25/2))/SUM(V25,W25,X25)</f>
        <v>0</v>
      </c>
    </row>
    <row r="26" spans="1:25" ht="15" customHeight="1">
      <c r="A26" s="66" t="s">
        <v>143</v>
      </c>
      <c r="B26" s="75">
        <v>0</v>
      </c>
      <c r="C26" s="75">
        <v>6.5</v>
      </c>
      <c r="D26" s="75">
        <v>0</v>
      </c>
      <c r="E26" s="75">
        <v>8</v>
      </c>
      <c r="F26" s="75">
        <v>0</v>
      </c>
      <c r="G26" s="75">
        <v>3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115">
        <v>17.5</v>
      </c>
      <c r="S26" s="116">
        <f>SUM(LARGE(B26:Q26,{1,2,3,4,5,6,7,8,9,10}))</f>
        <v>17.5</v>
      </c>
      <c r="T26" s="75">
        <f>RANK(S26,$S$3:$S$178)</f>
        <v>133</v>
      </c>
      <c r="U26" s="117">
        <f>R26/COUNTIF(B26:Q26,"&gt;0")</f>
        <v>5.833333333333333</v>
      </c>
      <c r="V26" s="118">
        <f>COUNTIF(B26:Q26,"&gt;5")</f>
        <v>2</v>
      </c>
      <c r="W26" s="118">
        <f>COUNTIF(B26:Q26,"&gt;0")-SUM(V26,X26)</f>
        <v>1</v>
      </c>
      <c r="X26" s="118">
        <f>COUNTIF(B26:Q26,"=5")</f>
        <v>0</v>
      </c>
      <c r="Y26" s="119">
        <f>(V26+(X26/2))/SUM(V26,W26,X26)</f>
        <v>0.66666666666666663</v>
      </c>
    </row>
    <row r="27" spans="1:25" ht="15" customHeight="1">
      <c r="A27" s="66" t="s">
        <v>144</v>
      </c>
      <c r="B27" s="75">
        <v>3</v>
      </c>
      <c r="C27" s="75">
        <v>6.5</v>
      </c>
      <c r="D27" s="75">
        <v>0</v>
      </c>
      <c r="E27" s="75">
        <v>2.5</v>
      </c>
      <c r="F27" s="75">
        <v>0</v>
      </c>
      <c r="G27" s="75">
        <v>2</v>
      </c>
      <c r="H27" s="75">
        <v>6.5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115">
        <v>20.5</v>
      </c>
      <c r="S27" s="116">
        <f>SUM(LARGE(B27:Q27,{1,2,3,4,5,6,7,8,9,10}))</f>
        <v>20.5</v>
      </c>
      <c r="T27" s="75">
        <f>RANK(S27,$S$3:$S$178)</f>
        <v>101</v>
      </c>
      <c r="U27" s="117">
        <f>R27/COUNTIF(B27:Q27,"&gt;0")</f>
        <v>4.0999999999999996</v>
      </c>
      <c r="V27" s="118">
        <f>COUNTIF(B27:Q27,"&gt;5")</f>
        <v>2</v>
      </c>
      <c r="W27" s="118">
        <f>COUNTIF(B27:Q27,"&gt;0")-SUM(V27,X27)</f>
        <v>3</v>
      </c>
      <c r="X27" s="118">
        <f>COUNTIF(B27:Q27,"=5")</f>
        <v>0</v>
      </c>
      <c r="Y27" s="119">
        <f>(V27+(X27/2))/SUM(V27,W27,X27)</f>
        <v>0.4</v>
      </c>
    </row>
    <row r="28" spans="1:25" ht="15" customHeight="1">
      <c r="A28" s="66" t="s">
        <v>145</v>
      </c>
      <c r="B28" s="75">
        <v>6.5</v>
      </c>
      <c r="C28" s="75">
        <v>0</v>
      </c>
      <c r="D28" s="75">
        <v>0</v>
      </c>
      <c r="E28" s="75">
        <v>7</v>
      </c>
      <c r="F28" s="75">
        <v>5</v>
      </c>
      <c r="G28" s="75">
        <v>0</v>
      </c>
      <c r="H28" s="75">
        <v>3.5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115">
        <v>22</v>
      </c>
      <c r="S28" s="116">
        <f>SUM(LARGE(B28:Q28,{1,2,3,4,5,6,7,8,9,10}))</f>
        <v>22</v>
      </c>
      <c r="T28" s="75">
        <f>RANK(S28,$S$3:$S$178)</f>
        <v>83</v>
      </c>
      <c r="U28" s="117">
        <f>R28/COUNTIF(B28:Q28,"&gt;0")</f>
        <v>5.5</v>
      </c>
      <c r="V28" s="118">
        <f>COUNTIF(B28:Q28,"&gt;5")</f>
        <v>2</v>
      </c>
      <c r="W28" s="118">
        <f>COUNTIF(B28:Q28,"&gt;0")-SUM(V28,X28)</f>
        <v>1</v>
      </c>
      <c r="X28" s="118">
        <f>COUNTIF(B28:Q28,"=5")</f>
        <v>1</v>
      </c>
      <c r="Y28" s="119">
        <f>(V28+(X28/2))/SUM(V28,W28,X28)</f>
        <v>0.625</v>
      </c>
    </row>
    <row r="29" spans="1:25" ht="15" customHeight="1">
      <c r="A29" s="66" t="s">
        <v>146</v>
      </c>
      <c r="B29" s="75">
        <v>4</v>
      </c>
      <c r="C29" s="75">
        <v>6</v>
      </c>
      <c r="D29" s="75">
        <v>0</v>
      </c>
      <c r="E29" s="75">
        <v>0</v>
      </c>
      <c r="F29" s="75">
        <v>0</v>
      </c>
      <c r="G29" s="75">
        <v>7</v>
      </c>
      <c r="H29" s="75">
        <v>5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115">
        <v>22</v>
      </c>
      <c r="S29" s="116">
        <f>SUM(LARGE(B29:Q29,{1,2,3,4,5,6,7,8,9,10}))</f>
        <v>22</v>
      </c>
      <c r="T29" s="75">
        <f>RANK(S29,$S$3:$S$178)</f>
        <v>83</v>
      </c>
      <c r="U29" s="117">
        <f>R29/COUNTIF(B29:Q29,"&gt;0")</f>
        <v>5.5</v>
      </c>
      <c r="V29" s="118">
        <f>COUNTIF(B29:Q29,"&gt;5")</f>
        <v>2</v>
      </c>
      <c r="W29" s="118">
        <f>COUNTIF(B29:Q29,"&gt;0")-SUM(V29,X29)</f>
        <v>1</v>
      </c>
      <c r="X29" s="118">
        <f>COUNTIF(B29:Q29,"=5")</f>
        <v>1</v>
      </c>
      <c r="Y29" s="119">
        <f>(V29+(X29/2))/SUM(V29,W29,X29)</f>
        <v>0.625</v>
      </c>
    </row>
    <row r="30" spans="1:25" ht="15" customHeight="1">
      <c r="A30" s="66" t="s">
        <v>147</v>
      </c>
      <c r="B30" s="75">
        <v>7</v>
      </c>
      <c r="C30" s="75">
        <v>0</v>
      </c>
      <c r="D30" s="75">
        <v>0</v>
      </c>
      <c r="E30" s="75">
        <v>6.5</v>
      </c>
      <c r="F30" s="75">
        <v>3.5</v>
      </c>
      <c r="G30" s="75">
        <v>5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115">
        <v>22</v>
      </c>
      <c r="S30" s="116">
        <f>SUM(LARGE(B30:Q30,{1,2,3,4,5,6,7,8,9,10}))</f>
        <v>22</v>
      </c>
      <c r="T30" s="75">
        <f>RANK(S30,$S$3:$S$178)</f>
        <v>83</v>
      </c>
      <c r="U30" s="117">
        <f>R30/COUNTIF(B30:Q30,"&gt;0")</f>
        <v>5.5</v>
      </c>
      <c r="V30" s="118">
        <f>COUNTIF(B30:Q30,"&gt;5")</f>
        <v>2</v>
      </c>
      <c r="W30" s="118">
        <f>COUNTIF(B30:Q30,"&gt;0")-SUM(V30,X30)</f>
        <v>1</v>
      </c>
      <c r="X30" s="118">
        <f>COUNTIF(B30:Q30,"=5")</f>
        <v>1</v>
      </c>
      <c r="Y30" s="119">
        <f>(V30+(X30/2))/SUM(V30,W30,X30)</f>
        <v>0.625</v>
      </c>
    </row>
    <row r="31" spans="1:25" ht="15" customHeight="1">
      <c r="A31" s="66" t="s">
        <v>148</v>
      </c>
      <c r="B31" s="75">
        <v>5</v>
      </c>
      <c r="C31" s="75">
        <v>6.5</v>
      </c>
      <c r="D31" s="75">
        <v>0</v>
      </c>
      <c r="E31" s="75">
        <v>3.5</v>
      </c>
      <c r="F31" s="75">
        <v>7</v>
      </c>
      <c r="G31" s="75">
        <v>4</v>
      </c>
      <c r="H31" s="75">
        <v>2.5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115">
        <v>28.5</v>
      </c>
      <c r="S31" s="116">
        <f>SUM(LARGE(B31:Q31,{1,2,3,4,5,6,7,8,9,10}))</f>
        <v>28.5</v>
      </c>
      <c r="T31" s="75">
        <f>RANK(S31,$S$3:$S$178)</f>
        <v>29</v>
      </c>
      <c r="U31" s="117">
        <f>R31/COUNTIF(B31:Q31,"&gt;0")</f>
        <v>4.75</v>
      </c>
      <c r="V31" s="118">
        <f>COUNTIF(B31:Q31,"&gt;5")</f>
        <v>2</v>
      </c>
      <c r="W31" s="118">
        <f>COUNTIF(B31:Q31,"&gt;0")-SUM(V31,X31)</f>
        <v>3</v>
      </c>
      <c r="X31" s="118">
        <f>COUNTIF(B31:Q31,"=5")</f>
        <v>1</v>
      </c>
      <c r="Y31" s="119">
        <f>(V31+(X31/2))/SUM(V31,W31,X31)</f>
        <v>0.41666666666666669</v>
      </c>
    </row>
    <row r="32" spans="1:25" ht="15" customHeight="1">
      <c r="A32" s="66" t="s">
        <v>149</v>
      </c>
      <c r="B32" s="75">
        <v>3.5</v>
      </c>
      <c r="C32" s="75">
        <v>5</v>
      </c>
      <c r="D32" s="75">
        <v>0</v>
      </c>
      <c r="E32" s="75">
        <v>0</v>
      </c>
      <c r="F32" s="75">
        <v>5</v>
      </c>
      <c r="G32" s="75">
        <v>0</v>
      </c>
      <c r="H32" s="75">
        <v>6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115">
        <v>19.5</v>
      </c>
      <c r="S32" s="116">
        <f>SUM(LARGE(B32:Q32,{1,2,3,4,5,6,7,8,9,10}))</f>
        <v>19.5</v>
      </c>
      <c r="T32" s="75">
        <f>RANK(S32,$S$3:$S$178)</f>
        <v>113</v>
      </c>
      <c r="U32" s="117">
        <f>R32/COUNTIF(B32:Q32,"&gt;0")</f>
        <v>4.875</v>
      </c>
      <c r="V32" s="118">
        <f>COUNTIF(B32:Q32,"&gt;5")</f>
        <v>1</v>
      </c>
      <c r="W32" s="118">
        <f>COUNTIF(B32:Q32,"&gt;0")-SUM(V32,X32)</f>
        <v>1</v>
      </c>
      <c r="X32" s="118">
        <f>COUNTIF(B32:Q32,"=5")</f>
        <v>2</v>
      </c>
      <c r="Y32" s="119">
        <f>(V32+(X32/2))/SUM(V32,W32,X32)</f>
        <v>0.5</v>
      </c>
    </row>
    <row r="33" spans="1:25" ht="15" customHeight="1">
      <c r="A33" s="66" t="s">
        <v>150</v>
      </c>
      <c r="B33" s="75">
        <v>6</v>
      </c>
      <c r="C33" s="75">
        <v>6.5</v>
      </c>
      <c r="D33" s="75">
        <v>0</v>
      </c>
      <c r="E33" s="75">
        <v>3</v>
      </c>
      <c r="F33" s="75">
        <v>6.5</v>
      </c>
      <c r="G33" s="75">
        <v>7.5</v>
      </c>
      <c r="H33" s="75">
        <v>2.5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115">
        <v>32</v>
      </c>
      <c r="S33" s="116">
        <f>SUM(LARGE(B33:Q33,{1,2,3,4,5,6,7,8,9,10}))</f>
        <v>32</v>
      </c>
      <c r="T33" s="75">
        <f>RANK(S33,$S$3:$S$178)</f>
        <v>8</v>
      </c>
      <c r="U33" s="117">
        <f>R33/COUNTIF(B33:Q33,"&gt;0")</f>
        <v>5.333333333333333</v>
      </c>
      <c r="V33" s="118">
        <f>COUNTIF(B33:Q33,"&gt;5")</f>
        <v>4</v>
      </c>
      <c r="W33" s="118">
        <f>COUNTIF(B33:Q33,"&gt;0")-SUM(V33,X33)</f>
        <v>2</v>
      </c>
      <c r="X33" s="118">
        <f>COUNTIF(B33:Q33,"=5")</f>
        <v>0</v>
      </c>
      <c r="Y33" s="119">
        <f>(V33+(X33/2))/SUM(V33,W33,X33)</f>
        <v>0.66666666666666663</v>
      </c>
    </row>
    <row r="34" spans="1:25" ht="15" customHeight="1">
      <c r="A34" s="66" t="s">
        <v>151</v>
      </c>
      <c r="B34" s="75">
        <v>8</v>
      </c>
      <c r="C34" s="75">
        <v>3</v>
      </c>
      <c r="D34" s="75">
        <v>0</v>
      </c>
      <c r="E34" s="75">
        <v>0</v>
      </c>
      <c r="F34" s="75">
        <v>6</v>
      </c>
      <c r="G34" s="75">
        <v>0</v>
      </c>
      <c r="H34" s="75">
        <v>7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115">
        <v>24</v>
      </c>
      <c r="S34" s="116">
        <f>SUM(LARGE(B34:Q34,{1,2,3,4,5,6,7,8,9,10}))</f>
        <v>24</v>
      </c>
      <c r="T34" s="75">
        <f>RANK(S34,$S$3:$S$178)</f>
        <v>61</v>
      </c>
      <c r="U34" s="117">
        <f>R34/COUNTIF(B34:Q34,"&gt;0")</f>
        <v>6</v>
      </c>
      <c r="V34" s="118">
        <f>COUNTIF(B34:Q34,"&gt;5")</f>
        <v>3</v>
      </c>
      <c r="W34" s="118">
        <f>COUNTIF(B34:Q34,"&gt;0")-SUM(V34,X34)</f>
        <v>1</v>
      </c>
      <c r="X34" s="118">
        <f>COUNTIF(B34:Q34,"=5")</f>
        <v>0</v>
      </c>
      <c r="Y34" s="119">
        <f>(V34+(X34/2))/SUM(V34,W34,X34)</f>
        <v>0.75</v>
      </c>
    </row>
    <row r="35" spans="1:25" ht="15" customHeight="1">
      <c r="A35" s="66" t="s">
        <v>152</v>
      </c>
      <c r="B35" s="75">
        <v>6.5</v>
      </c>
      <c r="C35" s="75">
        <v>3</v>
      </c>
      <c r="D35" s="75">
        <v>0</v>
      </c>
      <c r="E35" s="75">
        <v>0</v>
      </c>
      <c r="F35" s="75">
        <v>3.5</v>
      </c>
      <c r="G35" s="75">
        <v>3.5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115">
        <v>16.5</v>
      </c>
      <c r="S35" s="116">
        <f>SUM(LARGE(B35:Q35,{1,2,3,4,5,6,7,8,9,10}))</f>
        <v>16.5</v>
      </c>
      <c r="T35" s="75">
        <f>RANK(S35,$S$3:$S$178)</f>
        <v>142</v>
      </c>
      <c r="U35" s="117">
        <f>R35/COUNTIF(B35:Q35,"&gt;0")</f>
        <v>4.125</v>
      </c>
      <c r="V35" s="118">
        <f>COUNTIF(B35:Q35,"&gt;5")</f>
        <v>1</v>
      </c>
      <c r="W35" s="118">
        <f>COUNTIF(B35:Q35,"&gt;0")-SUM(V35,X35)</f>
        <v>3</v>
      </c>
      <c r="X35" s="118">
        <f>COUNTIF(B35:Q35,"=5")</f>
        <v>0</v>
      </c>
      <c r="Y35" s="119">
        <f>(V35+(X35/2))/SUM(V35,W35,X35)</f>
        <v>0.25</v>
      </c>
    </row>
    <row r="36" spans="1:25" ht="15" customHeight="1">
      <c r="A36" s="66" t="s">
        <v>153</v>
      </c>
      <c r="B36" s="75">
        <v>0</v>
      </c>
      <c r="C36" s="75">
        <v>0</v>
      </c>
      <c r="D36" s="75">
        <v>0</v>
      </c>
      <c r="E36" s="75">
        <v>6</v>
      </c>
      <c r="F36" s="75">
        <v>0</v>
      </c>
      <c r="G36" s="75">
        <v>9.5</v>
      </c>
      <c r="H36" s="75">
        <v>7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115">
        <v>22.5</v>
      </c>
      <c r="S36" s="116">
        <f>SUM(LARGE(B36:Q36,{1,2,3,4,5,6,7,8,9,10}))</f>
        <v>22.5</v>
      </c>
      <c r="T36" s="75">
        <f>RANK(S36,$S$3:$S$178)</f>
        <v>77</v>
      </c>
      <c r="U36" s="117">
        <f>R36/COUNTIF(B36:Q36,"&gt;0")</f>
        <v>7.5</v>
      </c>
      <c r="V36" s="118">
        <f>COUNTIF(B36:Q36,"&gt;5")</f>
        <v>3</v>
      </c>
      <c r="W36" s="118">
        <f>COUNTIF(B36:Q36,"&gt;0")-SUM(V36,X36)</f>
        <v>0</v>
      </c>
      <c r="X36" s="118">
        <f>COUNTIF(B36:Q36,"=5")</f>
        <v>0</v>
      </c>
      <c r="Y36" s="119">
        <f>(V36+(X36/2))/SUM(V36,W36,X36)</f>
        <v>1</v>
      </c>
    </row>
    <row r="37" spans="1:25" ht="15" customHeight="1">
      <c r="A37" s="66" t="s">
        <v>154</v>
      </c>
      <c r="B37" s="75">
        <v>4</v>
      </c>
      <c r="C37" s="75">
        <v>0</v>
      </c>
      <c r="D37" s="75">
        <v>0</v>
      </c>
      <c r="E37" s="75">
        <v>6.5</v>
      </c>
      <c r="F37" s="75">
        <v>7.5</v>
      </c>
      <c r="G37" s="75">
        <v>2</v>
      </c>
      <c r="H37" s="75">
        <v>4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115">
        <v>24</v>
      </c>
      <c r="S37" s="116">
        <f>SUM(LARGE(B37:Q37,{1,2,3,4,5,6,7,8,9,10}))</f>
        <v>24</v>
      </c>
      <c r="T37" s="75">
        <f>RANK(S37,$S$3:$S$178)</f>
        <v>61</v>
      </c>
      <c r="U37" s="117">
        <f>R37/COUNTIF(B37:Q37,"&gt;0")</f>
        <v>4.8</v>
      </c>
      <c r="V37" s="118">
        <f>COUNTIF(B37:Q37,"&gt;5")</f>
        <v>2</v>
      </c>
      <c r="W37" s="118">
        <f>COUNTIF(B37:Q37,"&gt;0")-SUM(V37,X37)</f>
        <v>3</v>
      </c>
      <c r="X37" s="118">
        <f>COUNTIF(B37:Q37,"=5")</f>
        <v>0</v>
      </c>
      <c r="Y37" s="119">
        <f>(V37+(X37/2))/SUM(V37,W37,X37)</f>
        <v>0.4</v>
      </c>
    </row>
    <row r="38" spans="1:25" ht="15" customHeight="1">
      <c r="A38" s="66" t="s">
        <v>155</v>
      </c>
      <c r="B38" s="75">
        <v>6.5</v>
      </c>
      <c r="C38" s="75">
        <v>2.5</v>
      </c>
      <c r="D38" s="75">
        <v>0</v>
      </c>
      <c r="E38" s="75">
        <v>2.5</v>
      </c>
      <c r="F38" s="75">
        <v>3.5</v>
      </c>
      <c r="G38" s="75">
        <v>0</v>
      </c>
      <c r="H38" s="75">
        <v>7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115">
        <v>22</v>
      </c>
      <c r="S38" s="116">
        <f>SUM(LARGE(B38:Q38,{1,2,3,4,5,6,7,8,9,10}))</f>
        <v>22</v>
      </c>
      <c r="T38" s="32">
        <f>RANK(S38,$S$3:$S$178)</f>
        <v>83</v>
      </c>
      <c r="U38" s="117">
        <f>R38/COUNTIF(B38:Q38,"&gt;0")</f>
        <v>4.4000000000000004</v>
      </c>
      <c r="V38" s="118">
        <f>COUNTIF(B38:Q38,"&gt;5")</f>
        <v>2</v>
      </c>
      <c r="W38" s="118">
        <f>COUNTIF(B38:Q38,"&gt;0")-SUM(V38,X38)</f>
        <v>3</v>
      </c>
      <c r="X38" s="118">
        <f>COUNTIF(B38:Q38,"=5")</f>
        <v>0</v>
      </c>
      <c r="Y38" s="119">
        <f>(V38+(X38/2))/SUM(V38,W38,X38)</f>
        <v>0.4</v>
      </c>
    </row>
    <row r="39" spans="1:25" ht="15" customHeight="1">
      <c r="A39" s="66" t="s">
        <v>156</v>
      </c>
      <c r="B39" s="75">
        <v>3</v>
      </c>
      <c r="C39" s="75">
        <v>3.5</v>
      </c>
      <c r="D39" s="75">
        <v>0</v>
      </c>
      <c r="E39" s="75">
        <v>7</v>
      </c>
      <c r="F39" s="75">
        <v>6.5</v>
      </c>
      <c r="G39" s="75">
        <v>6.5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115">
        <v>26.5</v>
      </c>
      <c r="S39" s="116">
        <f>SUM(LARGE(B39:Q39,{1,2,3,4,5,6,7,8,9,10}))</f>
        <v>26.5</v>
      </c>
      <c r="T39" s="75">
        <f>RANK(S39,$S$3:$S$178)</f>
        <v>44</v>
      </c>
      <c r="U39" s="117">
        <f>R39/COUNTIF(B39:Q39,"&gt;0")</f>
        <v>5.3</v>
      </c>
      <c r="V39" s="118">
        <f>COUNTIF(B39:Q39,"&gt;5")</f>
        <v>3</v>
      </c>
      <c r="W39" s="118">
        <f>COUNTIF(B39:Q39,"&gt;0")-SUM(V39,X39)</f>
        <v>2</v>
      </c>
      <c r="X39" s="118">
        <f>COUNTIF(B39:Q39,"=5")</f>
        <v>0</v>
      </c>
      <c r="Y39" s="119">
        <f>(V39+(X39/2))/SUM(V39,W39,X39)</f>
        <v>0.6</v>
      </c>
    </row>
    <row r="40" spans="1:25" ht="15" customHeight="1">
      <c r="A40" s="66" t="s">
        <v>157</v>
      </c>
      <c r="B40" s="75">
        <v>0</v>
      </c>
      <c r="C40" s="75">
        <v>6.5</v>
      </c>
      <c r="D40" s="75">
        <v>0</v>
      </c>
      <c r="E40" s="75">
        <v>6.5</v>
      </c>
      <c r="F40" s="75">
        <v>8</v>
      </c>
      <c r="G40" s="75">
        <v>3.5</v>
      </c>
      <c r="H40" s="75">
        <v>3.5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115">
        <v>28</v>
      </c>
      <c r="S40" s="116">
        <f>SUM(LARGE(B40:Q40,{1,2,3,4,5,6,7,8,9,10}))</f>
        <v>28</v>
      </c>
      <c r="T40" s="75">
        <f>RANK(S40,$S$3:$S$178)</f>
        <v>31</v>
      </c>
      <c r="U40" s="117">
        <f>R40/COUNTIF(B40:Q40,"&gt;0")</f>
        <v>5.6</v>
      </c>
      <c r="V40" s="118">
        <f>COUNTIF(B40:Q40,"&gt;5")</f>
        <v>3</v>
      </c>
      <c r="W40" s="118">
        <f>COUNTIF(B40:Q40,"&gt;0")-SUM(V40,X40)</f>
        <v>2</v>
      </c>
      <c r="X40" s="118">
        <f>COUNTIF(B40:Q40,"=5")</f>
        <v>0</v>
      </c>
      <c r="Y40" s="119">
        <f>(V40+(X40/2))/SUM(V40,W40,X40)</f>
        <v>0.6</v>
      </c>
    </row>
    <row r="41" spans="1:25" ht="15" customHeight="1">
      <c r="A41" s="66" t="s">
        <v>158</v>
      </c>
      <c r="B41" s="75">
        <v>6</v>
      </c>
      <c r="C41" s="75">
        <v>3.5</v>
      </c>
      <c r="D41" s="75">
        <v>0</v>
      </c>
      <c r="E41" s="75">
        <v>0</v>
      </c>
      <c r="F41" s="75">
        <v>5</v>
      </c>
      <c r="G41" s="75">
        <v>0</v>
      </c>
      <c r="H41" s="75">
        <v>6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115">
        <v>20.5</v>
      </c>
      <c r="S41" s="116">
        <f>SUM(LARGE(B41:Q41,{1,2,3,4,5,6,7,8,9,10}))</f>
        <v>20.5</v>
      </c>
      <c r="T41" s="75">
        <f>RANK(S41,$S$3:$S$178)</f>
        <v>101</v>
      </c>
      <c r="U41" s="117">
        <f>R41/COUNTIF(B41:Q41,"&gt;0")</f>
        <v>5.125</v>
      </c>
      <c r="V41" s="118">
        <f>COUNTIF(B41:Q41,"&gt;5")</f>
        <v>2</v>
      </c>
      <c r="W41" s="118">
        <f>COUNTIF(B41:Q41,"&gt;0")-SUM(V41,X41)</f>
        <v>1</v>
      </c>
      <c r="X41" s="118">
        <f>COUNTIF(B41:Q41,"=5")</f>
        <v>1</v>
      </c>
      <c r="Y41" s="119">
        <f>(V41+(X41/2))/SUM(V41,W41,X41)</f>
        <v>0.625</v>
      </c>
    </row>
    <row r="42" spans="1:25" ht="15" customHeight="1">
      <c r="A42" s="66" t="s">
        <v>159</v>
      </c>
      <c r="B42" s="75">
        <v>7</v>
      </c>
      <c r="C42" s="75">
        <v>7.5</v>
      </c>
      <c r="D42" s="75">
        <v>0</v>
      </c>
      <c r="E42" s="75">
        <v>5</v>
      </c>
      <c r="F42" s="75">
        <v>0</v>
      </c>
      <c r="G42" s="75">
        <v>6.5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115">
        <v>26</v>
      </c>
      <c r="S42" s="116">
        <f>SUM(LARGE(B42:Q42,{1,2,3,4,5,6,7,8,9,10}))</f>
        <v>26</v>
      </c>
      <c r="T42" s="75">
        <f>RANK(S42,$S$3:$S$178)</f>
        <v>46</v>
      </c>
      <c r="U42" s="117">
        <f>R42/COUNTIF(B42:Q42,"&gt;0")</f>
        <v>6.5</v>
      </c>
      <c r="V42" s="118">
        <f>COUNTIF(B42:Q42,"&gt;5")</f>
        <v>3</v>
      </c>
      <c r="W42" s="118">
        <f>COUNTIF(B42:Q42,"&gt;0")-SUM(V42,X42)</f>
        <v>0</v>
      </c>
      <c r="X42" s="118">
        <f>COUNTIF(B42:Q42,"=5")</f>
        <v>1</v>
      </c>
      <c r="Y42" s="119">
        <f>(V42+(X42/2))/SUM(V42,W42,X42)</f>
        <v>0.875</v>
      </c>
    </row>
    <row r="43" spans="1:25" ht="15" customHeight="1">
      <c r="A43" s="66" t="s">
        <v>160</v>
      </c>
      <c r="B43" s="75">
        <v>0</v>
      </c>
      <c r="C43" s="75">
        <v>4</v>
      </c>
      <c r="D43" s="75">
        <v>0</v>
      </c>
      <c r="E43" s="75">
        <v>3</v>
      </c>
      <c r="F43" s="75">
        <v>7</v>
      </c>
      <c r="G43" s="75">
        <v>0</v>
      </c>
      <c r="H43" s="75">
        <v>6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115">
        <v>20</v>
      </c>
      <c r="S43" s="116">
        <f>SUM(LARGE(B43:Q43,{1,2,3,4,5,6,7,8,9,10}))</f>
        <v>20</v>
      </c>
      <c r="T43" s="75">
        <f>RANK(S43,$S$3:$S$178)</f>
        <v>105</v>
      </c>
      <c r="U43" s="117">
        <f>R43/COUNTIF(B43:Q43,"&gt;0")</f>
        <v>5</v>
      </c>
      <c r="V43" s="118">
        <f>COUNTIF(B43:Q43,"&gt;5")</f>
        <v>2</v>
      </c>
      <c r="W43" s="118">
        <f>COUNTIF(B43:Q43,"&gt;0")-SUM(V43,X43)</f>
        <v>2</v>
      </c>
      <c r="X43" s="118">
        <f>COUNTIF(B43:Q43,"=5")</f>
        <v>0</v>
      </c>
      <c r="Y43" s="119">
        <f>(V43+(X43/2))/SUM(V43,W43,X43)</f>
        <v>0.5</v>
      </c>
    </row>
    <row r="44" spans="1:25" ht="15" customHeight="1">
      <c r="A44" s="66" t="s">
        <v>161</v>
      </c>
      <c r="B44" s="75">
        <v>7</v>
      </c>
      <c r="C44" s="75">
        <v>4</v>
      </c>
      <c r="D44" s="75">
        <v>0</v>
      </c>
      <c r="E44" s="75">
        <v>6</v>
      </c>
      <c r="F44" s="75">
        <v>0</v>
      </c>
      <c r="G44" s="75">
        <v>4</v>
      </c>
      <c r="H44" s="75">
        <v>5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115">
        <v>26</v>
      </c>
      <c r="S44" s="116">
        <f>SUM(LARGE(B44:Q44,{1,2,3,4,5,6,7,8,9,10}))</f>
        <v>26</v>
      </c>
      <c r="T44" s="75">
        <f>RANK(S44,$S$3:$S$178)</f>
        <v>46</v>
      </c>
      <c r="U44" s="117">
        <f>R44/COUNTIF(B44:Q44,"&gt;0")</f>
        <v>5.2</v>
      </c>
      <c r="V44" s="118">
        <f>COUNTIF(B44:Q44,"&gt;5")</f>
        <v>2</v>
      </c>
      <c r="W44" s="118">
        <f>COUNTIF(B44:Q44,"&gt;0")-SUM(V44,X44)</f>
        <v>2</v>
      </c>
      <c r="X44" s="118">
        <f>COUNTIF(B44:Q44,"=5")</f>
        <v>1</v>
      </c>
      <c r="Y44" s="119">
        <f>(V44+(X44/2))/SUM(V44,W44,X44)</f>
        <v>0.5</v>
      </c>
    </row>
    <row r="45" spans="1:25" ht="15" customHeight="1">
      <c r="A45" s="66" t="s">
        <v>162</v>
      </c>
      <c r="B45" s="75">
        <v>0</v>
      </c>
      <c r="C45" s="75">
        <v>6.5</v>
      </c>
      <c r="D45" s="75">
        <v>0</v>
      </c>
      <c r="E45" s="75">
        <v>4</v>
      </c>
      <c r="F45" s="75">
        <v>6</v>
      </c>
      <c r="G45" s="75">
        <v>6</v>
      </c>
      <c r="H45" s="75">
        <v>8.5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115">
        <v>31</v>
      </c>
      <c r="S45" s="116">
        <f>SUM(LARGE(B45:Q45,{1,2,3,4,5,6,7,8,9,10}))</f>
        <v>31</v>
      </c>
      <c r="T45" s="75">
        <f>RANK(S45,$S$3:$S$178)</f>
        <v>12</v>
      </c>
      <c r="U45" s="117">
        <f>R45/COUNTIF(B45:Q45,"&gt;0")</f>
        <v>6.2</v>
      </c>
      <c r="V45" s="118">
        <f>COUNTIF(B45:Q45,"&gt;5")</f>
        <v>4</v>
      </c>
      <c r="W45" s="118">
        <f>COUNTIF(B45:Q45,"&gt;0")-SUM(V45,X45)</f>
        <v>1</v>
      </c>
      <c r="X45" s="118">
        <f>COUNTIF(B45:Q45,"=5")</f>
        <v>0</v>
      </c>
      <c r="Y45" s="119">
        <f>(V45+(X45/2))/SUM(V45,W45,X45)</f>
        <v>0.8</v>
      </c>
    </row>
    <row r="46" spans="1:25" ht="15" customHeight="1">
      <c r="A46" s="66" t="s">
        <v>163</v>
      </c>
      <c r="B46" s="75">
        <v>3.5</v>
      </c>
      <c r="C46" s="75">
        <v>4</v>
      </c>
      <c r="D46" s="75">
        <v>0</v>
      </c>
      <c r="E46" s="75">
        <v>6.5</v>
      </c>
      <c r="F46" s="75">
        <v>7.5</v>
      </c>
      <c r="G46" s="75">
        <v>4</v>
      </c>
      <c r="H46" s="75">
        <v>4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115">
        <v>29.5</v>
      </c>
      <c r="S46" s="116">
        <f>SUM(LARGE(B46:Q46,{1,2,3,4,5,6,7,8,9,10}))</f>
        <v>29.5</v>
      </c>
      <c r="T46" s="75">
        <f>RANK(S46,$S$3:$S$178)</f>
        <v>19</v>
      </c>
      <c r="U46" s="117">
        <f>R46/COUNTIF(B46:Q46,"&gt;0")</f>
        <v>4.916666666666667</v>
      </c>
      <c r="V46" s="118">
        <f>COUNTIF(B46:Q46,"&gt;5")</f>
        <v>2</v>
      </c>
      <c r="W46" s="118">
        <f>COUNTIF(B46:Q46,"&gt;0")-SUM(V46,X46)</f>
        <v>4</v>
      </c>
      <c r="X46" s="118">
        <f>COUNTIF(B46:Q46,"=5")</f>
        <v>0</v>
      </c>
      <c r="Y46" s="119">
        <f>(V46+(X46/2))/SUM(V46,W46,X46)</f>
        <v>0.33333333333333331</v>
      </c>
    </row>
    <row r="47" spans="1:25" ht="15" customHeight="1">
      <c r="A47" s="66" t="s">
        <v>164</v>
      </c>
      <c r="B47" s="75">
        <v>0</v>
      </c>
      <c r="C47" s="75">
        <v>0</v>
      </c>
      <c r="D47" s="75">
        <v>0</v>
      </c>
      <c r="E47" s="75">
        <v>5</v>
      </c>
      <c r="F47" s="75">
        <v>2</v>
      </c>
      <c r="G47" s="75">
        <v>0</v>
      </c>
      <c r="H47" s="75">
        <v>6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115">
        <v>13</v>
      </c>
      <c r="S47" s="116">
        <f>SUM(LARGE(B47:Q47,{1,2,3,4,5,6,7,8,9,10}))</f>
        <v>13</v>
      </c>
      <c r="T47" s="75">
        <f>RANK(S47,$S$3:$S$178)</f>
        <v>162</v>
      </c>
      <c r="U47" s="117">
        <f>R47/COUNTIF(B47:Q47,"&gt;0")</f>
        <v>4.333333333333333</v>
      </c>
      <c r="V47" s="118">
        <f>COUNTIF(B47:Q47,"&gt;5")</f>
        <v>1</v>
      </c>
      <c r="W47" s="118">
        <f>COUNTIF(B47:Q47,"&gt;0")-SUM(V47,X47)</f>
        <v>1</v>
      </c>
      <c r="X47" s="118">
        <f>COUNTIF(B47:Q47,"=5")</f>
        <v>1</v>
      </c>
      <c r="Y47" s="119">
        <f>(V47+(X47/2))/SUM(V47,W47,X47)</f>
        <v>0.5</v>
      </c>
    </row>
    <row r="48" spans="1:25" ht="15" customHeight="1">
      <c r="A48" s="66" t="s">
        <v>165</v>
      </c>
      <c r="B48" s="75">
        <v>5</v>
      </c>
      <c r="C48" s="75">
        <v>7</v>
      </c>
      <c r="D48" s="75">
        <v>0</v>
      </c>
      <c r="E48" s="75">
        <v>0</v>
      </c>
      <c r="F48" s="75">
        <v>0</v>
      </c>
      <c r="G48" s="75">
        <v>3.5</v>
      </c>
      <c r="H48" s="75">
        <v>6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115">
        <v>21.5</v>
      </c>
      <c r="S48" s="116">
        <f>SUM(LARGE(B48:Q48,{1,2,3,4,5,6,7,8,9,10}))</f>
        <v>21.5</v>
      </c>
      <c r="T48" s="75">
        <f>RANK(S48,$S$3:$S$178)</f>
        <v>92</v>
      </c>
      <c r="U48" s="117">
        <f>R48/COUNTIF(B48:Q48,"&gt;0")</f>
        <v>5.375</v>
      </c>
      <c r="V48" s="118">
        <f>COUNTIF(B48:Q48,"&gt;5")</f>
        <v>2</v>
      </c>
      <c r="W48" s="118">
        <f>COUNTIF(B48:Q48,"&gt;0")-SUM(V48,X48)</f>
        <v>1</v>
      </c>
      <c r="X48" s="118">
        <f>COUNTIF(B48:Q48,"=5")</f>
        <v>1</v>
      </c>
      <c r="Y48" s="119">
        <f>(V48+(X48/2))/SUM(V48,W48,X48)</f>
        <v>0.625</v>
      </c>
    </row>
    <row r="49" spans="1:25" ht="15" customHeight="1">
      <c r="A49" s="66" t="s">
        <v>166</v>
      </c>
      <c r="B49" s="75">
        <v>0</v>
      </c>
      <c r="C49" s="75">
        <v>7.5</v>
      </c>
      <c r="D49" s="75">
        <v>0</v>
      </c>
      <c r="E49" s="75">
        <v>6.5</v>
      </c>
      <c r="F49" s="75">
        <v>6</v>
      </c>
      <c r="G49" s="75">
        <v>3.5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115">
        <v>23.5</v>
      </c>
      <c r="S49" s="116">
        <f>SUM(LARGE(B49:Q49,{1,2,3,4,5,6,7,8,9,10}))</f>
        <v>23.5</v>
      </c>
      <c r="T49" s="75">
        <f>RANK(S49,$S$3:$S$178)</f>
        <v>67</v>
      </c>
      <c r="U49" s="117">
        <f>R49/COUNTIF(B49:Q49,"&gt;0")</f>
        <v>5.875</v>
      </c>
      <c r="V49" s="118">
        <f>COUNTIF(B49:Q49,"&gt;5")</f>
        <v>3</v>
      </c>
      <c r="W49" s="118">
        <f>COUNTIF(B49:Q49,"&gt;0")-SUM(V49,X49)</f>
        <v>1</v>
      </c>
      <c r="X49" s="118">
        <f>COUNTIF(B49:Q49,"=5")</f>
        <v>0</v>
      </c>
      <c r="Y49" s="119">
        <f>(V49+(X49/2))/SUM(V49,W49,X49)</f>
        <v>0.75</v>
      </c>
    </row>
    <row r="50" spans="1:25" ht="15" customHeight="1">
      <c r="A50" s="66" t="s">
        <v>167</v>
      </c>
      <c r="B50" s="75">
        <v>6</v>
      </c>
      <c r="C50" s="75">
        <v>5</v>
      </c>
      <c r="D50" s="75">
        <v>0</v>
      </c>
      <c r="E50" s="75">
        <v>3</v>
      </c>
      <c r="F50" s="75">
        <v>3.5</v>
      </c>
      <c r="G50" s="75">
        <v>0</v>
      </c>
      <c r="H50" s="75">
        <v>6.5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115">
        <v>24</v>
      </c>
      <c r="S50" s="116">
        <f>SUM(LARGE(B50:Q50,{1,2,3,4,5,6,7,8,9,10}))</f>
        <v>24</v>
      </c>
      <c r="T50" s="75">
        <f>RANK(S50,$S$3:$S$178)</f>
        <v>61</v>
      </c>
      <c r="U50" s="117">
        <f>R50/COUNTIF(B50:Q50,"&gt;0")</f>
        <v>4.8</v>
      </c>
      <c r="V50" s="118">
        <f>COUNTIF(B50:Q50,"&gt;5")</f>
        <v>2</v>
      </c>
      <c r="W50" s="118">
        <f>COUNTIF(B50:Q50,"&gt;0")-SUM(V50,X50)</f>
        <v>2</v>
      </c>
      <c r="X50" s="118">
        <f>COUNTIF(B50:Q50,"=5")</f>
        <v>1</v>
      </c>
      <c r="Y50" s="119">
        <f>(V50+(X50/2))/SUM(V50,W50,X50)</f>
        <v>0.5</v>
      </c>
    </row>
    <row r="51" spans="1:25" ht="15" customHeight="1">
      <c r="A51" s="66" t="s">
        <v>168</v>
      </c>
      <c r="B51" s="75">
        <v>0</v>
      </c>
      <c r="C51" s="75">
        <v>5</v>
      </c>
      <c r="D51" s="75">
        <v>0</v>
      </c>
      <c r="E51" s="75">
        <v>7</v>
      </c>
      <c r="F51" s="75">
        <v>0</v>
      </c>
      <c r="G51" s="75">
        <v>6.5</v>
      </c>
      <c r="H51" s="75">
        <v>0</v>
      </c>
      <c r="I51" s="75">
        <v>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115">
        <v>18.5</v>
      </c>
      <c r="S51" s="116">
        <f>SUM(LARGE(B51:Q51,{1,2,3,4,5,6,7,8,9,10}))</f>
        <v>18.5</v>
      </c>
      <c r="T51" s="75">
        <f>RANK(S51,$S$3:$S$178)</f>
        <v>125</v>
      </c>
      <c r="U51" s="117">
        <f>R51/COUNTIF(B51:Q51,"&gt;0")</f>
        <v>6.166666666666667</v>
      </c>
      <c r="V51" s="118">
        <f>COUNTIF(B51:Q51,"&gt;5")</f>
        <v>2</v>
      </c>
      <c r="W51" s="118">
        <f>COUNTIF(B51:Q51,"&gt;0")-SUM(V51,X51)</f>
        <v>0</v>
      </c>
      <c r="X51" s="118">
        <f>COUNTIF(B51:Q51,"=5")</f>
        <v>1</v>
      </c>
      <c r="Y51" s="119">
        <f>(V51+(X51/2))/SUM(V51,W51,X51)</f>
        <v>0.83333333333333337</v>
      </c>
    </row>
    <row r="52" spans="1:25" ht="15" customHeight="1">
      <c r="A52" s="66" t="s">
        <v>169</v>
      </c>
      <c r="B52" s="75">
        <v>7</v>
      </c>
      <c r="C52" s="75">
        <v>6.5</v>
      </c>
      <c r="D52" s="75">
        <v>0</v>
      </c>
      <c r="E52" s="75">
        <v>7</v>
      </c>
      <c r="F52" s="75">
        <v>3.5</v>
      </c>
      <c r="G52" s="75">
        <v>0</v>
      </c>
      <c r="H52" s="75">
        <v>5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115">
        <v>29</v>
      </c>
      <c r="S52" s="116">
        <f>SUM(LARGE(B52:Q52,{1,2,3,4,5,6,7,8,9,10}))</f>
        <v>29</v>
      </c>
      <c r="T52" s="75">
        <f>RANK(S52,$S$3:$S$178)</f>
        <v>23</v>
      </c>
      <c r="U52" s="117">
        <f>R52/COUNTIF(B52:Q52,"&gt;0")</f>
        <v>5.8</v>
      </c>
      <c r="V52" s="118">
        <f>COUNTIF(B52:Q52,"&gt;5")</f>
        <v>3</v>
      </c>
      <c r="W52" s="118">
        <f>COUNTIF(B52:Q52,"&gt;0")-SUM(V52,X52)</f>
        <v>1</v>
      </c>
      <c r="X52" s="118">
        <f>COUNTIF(B52:Q52,"=5")</f>
        <v>1</v>
      </c>
      <c r="Y52" s="119">
        <f>(V52+(X52/2))/SUM(V52,W52,X52)</f>
        <v>0.7</v>
      </c>
    </row>
    <row r="53" spans="1:25" ht="15" customHeight="1">
      <c r="A53" s="66" t="s">
        <v>170</v>
      </c>
      <c r="B53" s="75">
        <v>3</v>
      </c>
      <c r="C53" s="75">
        <v>6</v>
      </c>
      <c r="D53" s="75">
        <v>0</v>
      </c>
      <c r="E53" s="75">
        <v>0</v>
      </c>
      <c r="F53" s="75">
        <v>0</v>
      </c>
      <c r="G53" s="75">
        <v>0</v>
      </c>
      <c r="H53" s="75">
        <v>2.5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115">
        <v>11.5</v>
      </c>
      <c r="S53" s="116">
        <f>SUM(LARGE(B53:Q53,{1,2,3,4,5,6,7,8,9,10}))</f>
        <v>11.5</v>
      </c>
      <c r="T53" s="75">
        <f>RANK(S53,$S$3:$S$178)</f>
        <v>166</v>
      </c>
      <c r="U53" s="117">
        <f>R53/COUNTIF(B53:Q53,"&gt;0")</f>
        <v>3.8333333333333335</v>
      </c>
      <c r="V53" s="118">
        <f>COUNTIF(B53:Q53,"&gt;5")</f>
        <v>1</v>
      </c>
      <c r="W53" s="118">
        <f>COUNTIF(B53:Q53,"&gt;0")-SUM(V53,X53)</f>
        <v>2</v>
      </c>
      <c r="X53" s="118">
        <f>COUNTIF(B53:Q53,"=5")</f>
        <v>0</v>
      </c>
      <c r="Y53" s="119">
        <f>(V53+(X53/2))/SUM(V53,W53,X53)</f>
        <v>0.33333333333333331</v>
      </c>
    </row>
    <row r="54" spans="1:25" ht="15" customHeight="1">
      <c r="A54" s="66" t="s">
        <v>171</v>
      </c>
      <c r="B54" s="75">
        <v>5</v>
      </c>
      <c r="C54" s="75">
        <v>6.5</v>
      </c>
      <c r="D54" s="75">
        <v>0</v>
      </c>
      <c r="E54" s="75">
        <v>6</v>
      </c>
      <c r="F54" s="75">
        <v>4</v>
      </c>
      <c r="G54" s="75">
        <v>3.5</v>
      </c>
      <c r="H54" s="75">
        <v>7.5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115">
        <v>32.5</v>
      </c>
      <c r="S54" s="116">
        <f>SUM(LARGE(B54:Q54,{1,2,3,4,5,6,7,8,9,10}))</f>
        <v>32.5</v>
      </c>
      <c r="T54" s="75">
        <f>RANK(S54,$S$3:$S$178)</f>
        <v>6</v>
      </c>
      <c r="U54" s="117">
        <f>R54/COUNTIF(B54:Q54,"&gt;0")</f>
        <v>5.416666666666667</v>
      </c>
      <c r="V54" s="118">
        <f>COUNTIF(B54:Q54,"&gt;5")</f>
        <v>3</v>
      </c>
      <c r="W54" s="118">
        <f>COUNTIF(B54:Q54,"&gt;0")-SUM(V54,X54)</f>
        <v>2</v>
      </c>
      <c r="X54" s="118">
        <f>COUNTIF(B54:Q54,"=5")</f>
        <v>1</v>
      </c>
      <c r="Y54" s="119">
        <f>(V54+(X54/2))/SUM(V54,W54,X54)</f>
        <v>0.58333333333333337</v>
      </c>
    </row>
    <row r="55" spans="1:25" ht="15" customHeight="1">
      <c r="A55" s="66" t="s">
        <v>172</v>
      </c>
      <c r="B55" s="75">
        <v>2</v>
      </c>
      <c r="C55" s="75">
        <v>5</v>
      </c>
      <c r="D55" s="75">
        <v>0</v>
      </c>
      <c r="E55" s="75">
        <v>6.5</v>
      </c>
      <c r="F55" s="75">
        <v>6.5</v>
      </c>
      <c r="G55" s="75">
        <v>5</v>
      </c>
      <c r="H55" s="75">
        <v>4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115">
        <v>29</v>
      </c>
      <c r="S55" s="116">
        <f>SUM(LARGE(B55:Q55,{1,2,3,4,5,6,7,8,9,10}))</f>
        <v>29</v>
      </c>
      <c r="T55" s="75">
        <f>RANK(S55,$S$3:$S$178)</f>
        <v>23</v>
      </c>
      <c r="U55" s="117">
        <f>R55/COUNTIF(B55:Q55,"&gt;0")</f>
        <v>4.833333333333333</v>
      </c>
      <c r="V55" s="118">
        <f>COUNTIF(B55:Q55,"&gt;5")</f>
        <v>2</v>
      </c>
      <c r="W55" s="118">
        <f>COUNTIF(B55:Q55,"&gt;0")-SUM(V55,X55)</f>
        <v>2</v>
      </c>
      <c r="X55" s="118">
        <f>COUNTIF(B55:Q55,"=5")</f>
        <v>2</v>
      </c>
      <c r="Y55" s="119">
        <f>(V55+(X55/2))/SUM(V55,W55,X55)</f>
        <v>0.5</v>
      </c>
    </row>
    <row r="56" spans="1:25" ht="15" customHeight="1">
      <c r="A56" s="66" t="s">
        <v>173</v>
      </c>
      <c r="B56" s="75">
        <v>3</v>
      </c>
      <c r="C56" s="75">
        <v>6.5</v>
      </c>
      <c r="D56" s="75">
        <v>0</v>
      </c>
      <c r="E56" s="75">
        <v>0</v>
      </c>
      <c r="F56" s="75">
        <v>2.5</v>
      </c>
      <c r="G56" s="75">
        <v>3.5</v>
      </c>
      <c r="H56" s="75">
        <v>2.5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115">
        <v>18</v>
      </c>
      <c r="S56" s="116">
        <f>SUM(LARGE(B56:Q56,{1,2,3,4,5,6,7,8,9,10}))</f>
        <v>18</v>
      </c>
      <c r="T56" s="75">
        <f>RANK(S56,$S$3:$S$178)</f>
        <v>129</v>
      </c>
      <c r="U56" s="117">
        <f>R56/COUNTIF(B56:Q56,"&gt;0")</f>
        <v>3.6</v>
      </c>
      <c r="V56" s="118">
        <f>COUNTIF(B56:Q56,"&gt;5")</f>
        <v>1</v>
      </c>
      <c r="W56" s="118">
        <f>COUNTIF(B56:Q56,"&gt;0")-SUM(V56,X56)</f>
        <v>4</v>
      </c>
      <c r="X56" s="118">
        <f>COUNTIF(B56:Q56,"=5")</f>
        <v>0</v>
      </c>
      <c r="Y56" s="119">
        <f>(V56+(X56/2))/SUM(V56,W56,X56)</f>
        <v>0.2</v>
      </c>
    </row>
    <row r="57" spans="1:25" ht="15" customHeight="1">
      <c r="A57" s="66" t="s">
        <v>174</v>
      </c>
      <c r="B57" s="75">
        <v>5</v>
      </c>
      <c r="C57" s="75">
        <v>5</v>
      </c>
      <c r="D57" s="75">
        <v>0</v>
      </c>
      <c r="E57" s="75">
        <v>0</v>
      </c>
      <c r="F57" s="75">
        <v>0</v>
      </c>
      <c r="G57" s="75">
        <v>8</v>
      </c>
      <c r="H57" s="75">
        <v>7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115">
        <v>25</v>
      </c>
      <c r="S57" s="116">
        <f>SUM(LARGE(B57:Q57,{1,2,3,4,5,6,7,8,9,10}))</f>
        <v>25</v>
      </c>
      <c r="T57" s="75">
        <f>RANK(S57,$S$3:$S$178)</f>
        <v>55</v>
      </c>
      <c r="U57" s="117">
        <f>R57/COUNTIF(B57:Q57,"&gt;0")</f>
        <v>6.25</v>
      </c>
      <c r="V57" s="118">
        <f>COUNTIF(B57:Q57,"&gt;5")</f>
        <v>2</v>
      </c>
      <c r="W57" s="118">
        <f>COUNTIF(B57:Q57,"&gt;0")-SUM(V57,X57)</f>
        <v>0</v>
      </c>
      <c r="X57" s="118">
        <f>COUNTIF(B57:Q57,"=5")</f>
        <v>2</v>
      </c>
      <c r="Y57" s="119">
        <f>(V57+(X57/2))/SUM(V57,W57,X57)</f>
        <v>0.75</v>
      </c>
    </row>
    <row r="58" spans="1:25" ht="15" customHeight="1">
      <c r="A58" s="66" t="s">
        <v>175</v>
      </c>
      <c r="B58" s="75">
        <v>0</v>
      </c>
      <c r="C58" s="75">
        <v>0</v>
      </c>
      <c r="D58" s="75">
        <v>0</v>
      </c>
      <c r="E58" s="75">
        <v>0</v>
      </c>
      <c r="F58" s="75">
        <v>5</v>
      </c>
      <c r="G58" s="75">
        <v>0</v>
      </c>
      <c r="H58" s="75">
        <v>3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115">
        <v>8</v>
      </c>
      <c r="S58" s="116">
        <f>SUM(LARGE(B58:Q58,{1,2,3,4,5,6,7,8,9,10}))</f>
        <v>8</v>
      </c>
      <c r="T58" s="75">
        <f>RANK(S58,$S$3:$S$178)</f>
        <v>172</v>
      </c>
      <c r="U58" s="117">
        <f>R58/COUNTIF(B58:Q58,"&gt;0")</f>
        <v>4</v>
      </c>
      <c r="V58" s="118">
        <f>COUNTIF(B58:Q58,"&gt;5")</f>
        <v>0</v>
      </c>
      <c r="W58" s="118">
        <f>COUNTIF(B58:Q58,"&gt;0")-SUM(V58,X58)</f>
        <v>1</v>
      </c>
      <c r="X58" s="118">
        <f>COUNTIF(B58:Q58,"=5")</f>
        <v>1</v>
      </c>
      <c r="Y58" s="119">
        <f>(V58+(X58/2))/SUM(V58,W58,X58)</f>
        <v>0.25</v>
      </c>
    </row>
    <row r="59" spans="1:25" ht="15" customHeight="1">
      <c r="A59" s="66" t="s">
        <v>176</v>
      </c>
      <c r="B59" s="75">
        <v>3.5</v>
      </c>
      <c r="C59" s="75">
        <v>0</v>
      </c>
      <c r="D59" s="75">
        <v>0</v>
      </c>
      <c r="E59" s="75">
        <v>6</v>
      </c>
      <c r="F59" s="75">
        <v>0</v>
      </c>
      <c r="G59" s="75">
        <v>7.5</v>
      </c>
      <c r="H59" s="75">
        <v>6.5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120">
        <v>23.5</v>
      </c>
      <c r="S59" s="116">
        <f>SUM(LARGE(B59:Q59,{1,2,3,4,5,6,7,8,9,10}))</f>
        <v>23.5</v>
      </c>
      <c r="T59" s="32">
        <f>RANK(S59,$S$3:$S$178)</f>
        <v>67</v>
      </c>
      <c r="U59" s="117">
        <f>R59/COUNTIF(B59:Q59,"&gt;0")</f>
        <v>5.875</v>
      </c>
      <c r="V59" s="118">
        <f>COUNTIF(B59:Q59,"&gt;5")</f>
        <v>3</v>
      </c>
      <c r="W59" s="118">
        <f>COUNTIF(B59:Q59,"&gt;0")-SUM(V59,X59)</f>
        <v>1</v>
      </c>
      <c r="X59" s="118">
        <f>COUNTIF(B59:Q59,"=5")</f>
        <v>0</v>
      </c>
      <c r="Y59" s="119">
        <f>(V59+(X59/2))/SUM(V59,W59,X59)</f>
        <v>0.75</v>
      </c>
    </row>
    <row r="60" spans="1:25" ht="15" customHeight="1">
      <c r="A60" s="66" t="s">
        <v>177</v>
      </c>
      <c r="B60" s="75">
        <v>3</v>
      </c>
      <c r="C60" s="75">
        <v>0</v>
      </c>
      <c r="D60" s="75">
        <v>0</v>
      </c>
      <c r="E60" s="75">
        <v>3</v>
      </c>
      <c r="F60" s="75">
        <v>4</v>
      </c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115">
        <v>10</v>
      </c>
      <c r="S60" s="116">
        <f>SUM(LARGE(B60:Q60,{1,2,3,4,5,6,7,8,9,10}))</f>
        <v>10</v>
      </c>
      <c r="T60" s="75">
        <f>RANK(S60,$S$3:$S$178)</f>
        <v>169</v>
      </c>
      <c r="U60" s="117">
        <f>R60/COUNTIF(B60:Q60,"&gt;0")</f>
        <v>3.3333333333333335</v>
      </c>
      <c r="V60" s="118">
        <f>COUNTIF(B60:Q60,"&gt;5")</f>
        <v>0</v>
      </c>
      <c r="W60" s="118">
        <f>COUNTIF(B60:Q60,"&gt;0")-SUM(V60,X60)</f>
        <v>3</v>
      </c>
      <c r="X60" s="118">
        <f>COUNTIF(B60:Q60,"=5")</f>
        <v>0</v>
      </c>
      <c r="Y60" s="119">
        <f>(V60+(X60/2))/SUM(V60,W60,X60)</f>
        <v>0</v>
      </c>
    </row>
    <row r="61" spans="1:25" ht="15" customHeight="1">
      <c r="A61" s="66" t="s">
        <v>178</v>
      </c>
      <c r="B61" s="75">
        <v>1.5</v>
      </c>
      <c r="C61" s="75">
        <v>2.5</v>
      </c>
      <c r="D61" s="75">
        <v>0</v>
      </c>
      <c r="E61" s="75">
        <v>0</v>
      </c>
      <c r="F61" s="75">
        <v>7</v>
      </c>
      <c r="G61" s="75">
        <v>6.5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115">
        <v>17.5</v>
      </c>
      <c r="S61" s="116">
        <f>SUM(LARGE(B61:Q61,{1,2,3,4,5,6,7,8,9,10}))</f>
        <v>17.5</v>
      </c>
      <c r="T61" s="75">
        <f>RANK(S61,$S$3:$S$178)</f>
        <v>133</v>
      </c>
      <c r="U61" s="117">
        <f>R61/COUNTIF(B61:Q61,"&gt;0")</f>
        <v>4.375</v>
      </c>
      <c r="V61" s="118">
        <f>COUNTIF(B61:Q61,"&gt;5")</f>
        <v>2</v>
      </c>
      <c r="W61" s="118">
        <f>COUNTIF(B61:Q61,"&gt;0")-SUM(V61,X61)</f>
        <v>2</v>
      </c>
      <c r="X61" s="118">
        <f>COUNTIF(B61:Q61,"=5")</f>
        <v>0</v>
      </c>
      <c r="Y61" s="119">
        <f>(V61+(X61/2))/SUM(V61,W61,X61)</f>
        <v>0.5</v>
      </c>
    </row>
    <row r="62" spans="1:25" ht="15" customHeight="1">
      <c r="A62" s="66" t="s">
        <v>179</v>
      </c>
      <c r="B62" s="75">
        <v>0</v>
      </c>
      <c r="C62" s="75">
        <v>7</v>
      </c>
      <c r="D62" s="75">
        <v>0</v>
      </c>
      <c r="E62" s="75">
        <v>0</v>
      </c>
      <c r="F62" s="75">
        <v>10</v>
      </c>
      <c r="G62" s="75">
        <v>3.5</v>
      </c>
      <c r="H62" s="75">
        <v>6.5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115">
        <v>27</v>
      </c>
      <c r="S62" s="116">
        <f>SUM(LARGE(B62:Q62,{1,2,3,4,5,6,7,8,9,10}))</f>
        <v>27</v>
      </c>
      <c r="T62" s="75">
        <f>RANK(S62,$S$3:$S$178)</f>
        <v>37</v>
      </c>
      <c r="U62" s="117">
        <f>R62/COUNTIF(B62:Q62,"&gt;0")</f>
        <v>6.75</v>
      </c>
      <c r="V62" s="118">
        <f>COUNTIF(B62:Q62,"&gt;5")</f>
        <v>3</v>
      </c>
      <c r="W62" s="118">
        <f>COUNTIF(B62:Q62,"&gt;0")-SUM(V62,X62)</f>
        <v>1</v>
      </c>
      <c r="X62" s="118">
        <f>COUNTIF(B62:Q62,"=5")</f>
        <v>0</v>
      </c>
      <c r="Y62" s="119">
        <f>(V62+(X62/2))/SUM(V62,W62,X62)</f>
        <v>0.75</v>
      </c>
    </row>
    <row r="63" spans="1:25" ht="15" customHeight="1">
      <c r="A63" s="66" t="s">
        <v>180</v>
      </c>
      <c r="B63" s="75">
        <v>4</v>
      </c>
      <c r="C63" s="75">
        <v>0</v>
      </c>
      <c r="D63" s="75">
        <v>0</v>
      </c>
      <c r="E63" s="75">
        <v>6.5</v>
      </c>
      <c r="F63" s="75">
        <v>6</v>
      </c>
      <c r="G63" s="75">
        <v>0</v>
      </c>
      <c r="H63" s="75">
        <v>6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115">
        <v>22.5</v>
      </c>
      <c r="S63" s="116">
        <f>SUM(LARGE(B63:Q63,{1,2,3,4,5,6,7,8,9,10}))</f>
        <v>22.5</v>
      </c>
      <c r="T63" s="75">
        <f>RANK(S63,$S$3:$S$178)</f>
        <v>77</v>
      </c>
      <c r="U63" s="117">
        <f>R63/COUNTIF(B63:Q63,"&gt;0")</f>
        <v>5.625</v>
      </c>
      <c r="V63" s="118">
        <f>COUNTIF(B63:Q63,"&gt;5")</f>
        <v>3</v>
      </c>
      <c r="W63" s="118">
        <f>COUNTIF(B63:Q63,"&gt;0")-SUM(V63,X63)</f>
        <v>1</v>
      </c>
      <c r="X63" s="118">
        <f>COUNTIF(B63:Q63,"=5")</f>
        <v>0</v>
      </c>
      <c r="Y63" s="119">
        <f>(V63+(X63/2))/SUM(V63,W63,X63)</f>
        <v>0.75</v>
      </c>
    </row>
    <row r="64" spans="1:25" ht="15" customHeight="1">
      <c r="A64" s="66" t="s">
        <v>181</v>
      </c>
      <c r="B64" s="75">
        <v>4</v>
      </c>
      <c r="C64" s="75">
        <v>8.5</v>
      </c>
      <c r="D64" s="75">
        <v>0</v>
      </c>
      <c r="E64" s="75">
        <v>0</v>
      </c>
      <c r="F64" s="75">
        <v>3.5</v>
      </c>
      <c r="G64" s="75">
        <v>5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115">
        <v>21</v>
      </c>
      <c r="S64" s="116">
        <f>SUM(LARGE(B64:Q64,{1,2,3,4,5,6,7,8,9,10}))</f>
        <v>21</v>
      </c>
      <c r="T64" s="75">
        <f>RANK(S64,$S$3:$S$178)</f>
        <v>98</v>
      </c>
      <c r="U64" s="117">
        <f>R64/COUNTIF(B64:Q64,"&gt;0")</f>
        <v>5.25</v>
      </c>
      <c r="V64" s="118">
        <f>COUNTIF(B64:Q64,"&gt;5")</f>
        <v>1</v>
      </c>
      <c r="W64" s="118">
        <f>COUNTIF(B64:Q64,"&gt;0")-SUM(V64,X64)</f>
        <v>2</v>
      </c>
      <c r="X64" s="118">
        <f>COUNTIF(B64:Q64,"=5")</f>
        <v>1</v>
      </c>
      <c r="Y64" s="119">
        <f>(V64+(X64/2))/SUM(V64,W64,X64)</f>
        <v>0.375</v>
      </c>
    </row>
    <row r="65" spans="1:25" ht="15" customHeight="1">
      <c r="A65" s="66" t="s">
        <v>182</v>
      </c>
      <c r="B65" s="75">
        <v>6</v>
      </c>
      <c r="C65" s="75">
        <v>0</v>
      </c>
      <c r="D65" s="75">
        <v>0</v>
      </c>
      <c r="E65" s="75">
        <v>0</v>
      </c>
      <c r="F65" s="75">
        <v>6.5</v>
      </c>
      <c r="G65" s="75">
        <v>7</v>
      </c>
      <c r="H65" s="75">
        <v>7.5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115">
        <v>27</v>
      </c>
      <c r="S65" s="116">
        <f>SUM(LARGE(B65:Q65,{1,2,3,4,5,6,7,8,9,10}))</f>
        <v>27</v>
      </c>
      <c r="T65" s="75">
        <f>RANK(S65,$S$3:$S$178)</f>
        <v>37</v>
      </c>
      <c r="U65" s="117">
        <f>R65/COUNTIF(B65:Q65,"&gt;0")</f>
        <v>6.75</v>
      </c>
      <c r="V65" s="118">
        <f>COUNTIF(B65:Q65,"&gt;5")</f>
        <v>4</v>
      </c>
      <c r="W65" s="118">
        <f>COUNTIF(B65:Q65,"&gt;0")-SUM(V65,X65)</f>
        <v>0</v>
      </c>
      <c r="X65" s="118">
        <f>COUNTIF(B65:Q65,"=5")</f>
        <v>0</v>
      </c>
      <c r="Y65" s="119">
        <f>(V65+(X65/2))/SUM(V65,W65,X65)</f>
        <v>1</v>
      </c>
    </row>
    <row r="66" spans="1:25" ht="15" customHeight="1">
      <c r="A66" s="66" t="s">
        <v>183</v>
      </c>
      <c r="B66" s="75">
        <v>3</v>
      </c>
      <c r="C66" s="75">
        <v>1.5</v>
      </c>
      <c r="D66" s="75">
        <v>0</v>
      </c>
      <c r="E66" s="75">
        <v>2</v>
      </c>
      <c r="F66" s="75">
        <v>0</v>
      </c>
      <c r="G66" s="75">
        <v>6.5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115">
        <v>13</v>
      </c>
      <c r="S66" s="116">
        <f>SUM(LARGE(B66:Q66,{1,2,3,4,5,6,7,8,9,10}))</f>
        <v>13</v>
      </c>
      <c r="T66" s="75">
        <f>RANK(S66,$S$3:$S$178)</f>
        <v>162</v>
      </c>
      <c r="U66" s="117">
        <f>R66/COUNTIF(B66:Q66,"&gt;0")</f>
        <v>3.25</v>
      </c>
      <c r="V66" s="118">
        <f>COUNTIF(B66:Q66,"&gt;5")</f>
        <v>1</v>
      </c>
      <c r="W66" s="118">
        <f>COUNTIF(B66:Q66,"&gt;0")-SUM(V66,X66)</f>
        <v>3</v>
      </c>
      <c r="X66" s="118">
        <f>COUNTIF(B66:Q66,"=5")</f>
        <v>0</v>
      </c>
      <c r="Y66" s="119">
        <f>(V66+(X66/2))/SUM(V66,W66,X66)</f>
        <v>0.25</v>
      </c>
    </row>
    <row r="67" spans="1:25" ht="15" customHeight="1">
      <c r="A67" s="66" t="s">
        <v>184</v>
      </c>
      <c r="B67" s="75">
        <v>0</v>
      </c>
      <c r="C67" s="75">
        <v>6</v>
      </c>
      <c r="D67" s="75">
        <v>0</v>
      </c>
      <c r="E67" s="75">
        <v>7</v>
      </c>
      <c r="F67" s="75">
        <v>6.5</v>
      </c>
      <c r="G67" s="75">
        <v>6.5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115">
        <v>26</v>
      </c>
      <c r="S67" s="116">
        <f>SUM(LARGE(B67:Q67,{1,2,3,4,5,6,7,8,9,10}))</f>
        <v>26</v>
      </c>
      <c r="T67" s="75">
        <f>RANK(S67,$S$3:$S$178)</f>
        <v>46</v>
      </c>
      <c r="U67" s="117">
        <f>R67/COUNTIF(B67:Q67,"&gt;0")</f>
        <v>6.5</v>
      </c>
      <c r="V67" s="118">
        <f>COUNTIF(B67:Q67,"&gt;5")</f>
        <v>4</v>
      </c>
      <c r="W67" s="118">
        <f>COUNTIF(B67:Q67,"&gt;0")-SUM(V67,X67)</f>
        <v>0</v>
      </c>
      <c r="X67" s="118">
        <f>COUNTIF(B67:Q67,"=5")</f>
        <v>0</v>
      </c>
      <c r="Y67" s="119">
        <f>(V67+(X67/2))/SUM(V67,W67,X67)</f>
        <v>1</v>
      </c>
    </row>
    <row r="68" spans="1:25" ht="15" customHeight="1">
      <c r="A68" s="66" t="s">
        <v>185</v>
      </c>
      <c r="B68" s="75">
        <v>2.5</v>
      </c>
      <c r="C68" s="75">
        <v>6.5</v>
      </c>
      <c r="D68" s="75">
        <v>0</v>
      </c>
      <c r="E68" s="75">
        <v>5</v>
      </c>
      <c r="F68" s="75">
        <v>0</v>
      </c>
      <c r="G68" s="75">
        <v>5</v>
      </c>
      <c r="H68" s="75">
        <v>5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115">
        <v>24</v>
      </c>
      <c r="S68" s="116">
        <f>SUM(LARGE(B68:Q68,{1,2,3,4,5,6,7,8,9,10}))</f>
        <v>24</v>
      </c>
      <c r="T68" s="75">
        <f>RANK(S68,$S$3:$S$178)</f>
        <v>61</v>
      </c>
      <c r="U68" s="117">
        <f>R68/COUNTIF(B68:Q68,"&gt;0")</f>
        <v>4.8</v>
      </c>
      <c r="V68" s="118">
        <f>COUNTIF(B68:Q68,"&gt;5")</f>
        <v>1</v>
      </c>
      <c r="W68" s="118">
        <f>COUNTIF(B68:Q68,"&gt;0")-SUM(V68,X68)</f>
        <v>1</v>
      </c>
      <c r="X68" s="118">
        <f>COUNTIF(B68:Q68,"=5")</f>
        <v>3</v>
      </c>
      <c r="Y68" s="119">
        <f>(V68+(X68/2))/SUM(V68,W68,X68)</f>
        <v>0.5</v>
      </c>
    </row>
    <row r="69" spans="1:25" ht="15" customHeight="1">
      <c r="A69" s="66" t="s">
        <v>186</v>
      </c>
      <c r="B69" s="75">
        <v>4</v>
      </c>
      <c r="C69" s="75">
        <v>0</v>
      </c>
      <c r="D69" s="75">
        <v>0</v>
      </c>
      <c r="E69" s="75">
        <v>3.5</v>
      </c>
      <c r="F69" s="75">
        <v>4</v>
      </c>
      <c r="G69" s="75">
        <v>0</v>
      </c>
      <c r="H69" s="75">
        <v>3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115">
        <v>14.5</v>
      </c>
      <c r="S69" s="116">
        <f>SUM(LARGE(B69:Q69,{1,2,3,4,5,6,7,8,9,10}))</f>
        <v>14.5</v>
      </c>
      <c r="T69" s="75">
        <f>RANK(S69,$S$3:$S$178)</f>
        <v>153</v>
      </c>
      <c r="U69" s="117">
        <f>R69/COUNTIF(B69:Q69,"&gt;0")</f>
        <v>3.625</v>
      </c>
      <c r="V69" s="118">
        <f>COUNTIF(B69:Q69,"&gt;5")</f>
        <v>0</v>
      </c>
      <c r="W69" s="118">
        <f>COUNTIF(B69:Q69,"&gt;0")-SUM(V69,X69)</f>
        <v>4</v>
      </c>
      <c r="X69" s="118">
        <f>COUNTIF(B69:Q69,"=5")</f>
        <v>0</v>
      </c>
      <c r="Y69" s="119">
        <f>(V69+(X69/2))/SUM(V69,W69,X69)</f>
        <v>0</v>
      </c>
    </row>
    <row r="70" spans="1:25" ht="15" customHeight="1">
      <c r="A70" s="66" t="s">
        <v>187</v>
      </c>
      <c r="B70" s="75">
        <v>6</v>
      </c>
      <c r="C70" s="75">
        <v>3.5</v>
      </c>
      <c r="D70" s="75">
        <v>0</v>
      </c>
      <c r="E70" s="75">
        <v>0</v>
      </c>
      <c r="F70" s="75">
        <v>3.5</v>
      </c>
      <c r="G70" s="75">
        <v>2.5</v>
      </c>
      <c r="H70" s="75">
        <v>4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115">
        <v>19.5</v>
      </c>
      <c r="S70" s="116">
        <f>SUM(LARGE(B70:Q70,{1,2,3,4,5,6,7,8,9,10}))</f>
        <v>19.5</v>
      </c>
      <c r="T70" s="75">
        <f>RANK(S70,$S$3:$S$178)</f>
        <v>113</v>
      </c>
      <c r="U70" s="117">
        <f>R70/COUNTIF(B70:Q70,"&gt;0")</f>
        <v>3.9</v>
      </c>
      <c r="V70" s="118">
        <f>COUNTIF(B70:Q70,"&gt;5")</f>
        <v>1</v>
      </c>
      <c r="W70" s="118">
        <f>COUNTIF(B70:Q70,"&gt;0")-SUM(V70,X70)</f>
        <v>4</v>
      </c>
      <c r="X70" s="118">
        <f>COUNTIF(B70:Q70,"=5")</f>
        <v>0</v>
      </c>
      <c r="Y70" s="119">
        <f>(V70+(X70/2))/SUM(V70,W70,X70)</f>
        <v>0.2</v>
      </c>
    </row>
    <row r="71" spans="1:25" ht="15" customHeight="1">
      <c r="A71" s="66" t="s">
        <v>188</v>
      </c>
      <c r="B71" s="75">
        <v>6</v>
      </c>
      <c r="C71" s="75">
        <v>6.5</v>
      </c>
      <c r="D71" s="75">
        <v>0</v>
      </c>
      <c r="E71" s="75">
        <v>3</v>
      </c>
      <c r="F71" s="75">
        <v>0</v>
      </c>
      <c r="G71" s="75">
        <v>2.5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115">
        <v>18</v>
      </c>
      <c r="S71" s="116">
        <f>SUM(LARGE(B71:Q71,{1,2,3,4,5,6,7,8,9,10}))</f>
        <v>18</v>
      </c>
      <c r="T71" s="75">
        <f>RANK(S71,$S$3:$S$178)</f>
        <v>129</v>
      </c>
      <c r="U71" s="117">
        <f>R71/COUNTIF(B71:Q71,"&gt;0")</f>
        <v>4.5</v>
      </c>
      <c r="V71" s="118">
        <f>COUNTIF(B71:Q71,"&gt;5")</f>
        <v>2</v>
      </c>
      <c r="W71" s="118">
        <f>COUNTIF(B71:Q71,"&gt;0")-SUM(V71,X71)</f>
        <v>2</v>
      </c>
      <c r="X71" s="118">
        <f>COUNTIF(B71:Q71,"=5")</f>
        <v>0</v>
      </c>
      <c r="Y71" s="119">
        <f>(V71+(X71/2))/SUM(V71,W71,X71)</f>
        <v>0.5</v>
      </c>
    </row>
    <row r="72" spans="1:25" ht="15" customHeight="1">
      <c r="A72" s="66" t="s">
        <v>189</v>
      </c>
      <c r="B72" s="75">
        <v>6.5</v>
      </c>
      <c r="C72" s="75">
        <v>5</v>
      </c>
      <c r="D72" s="75">
        <v>0</v>
      </c>
      <c r="E72" s="75">
        <v>7</v>
      </c>
      <c r="F72" s="75">
        <v>7</v>
      </c>
      <c r="G72" s="75">
        <v>5</v>
      </c>
      <c r="H72" s="75">
        <v>3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115">
        <v>33.5</v>
      </c>
      <c r="S72" s="116">
        <f>SUM(LARGE(B72:Q72,{1,2,3,4,5,6,7,8,9,10}))</f>
        <v>33.5</v>
      </c>
      <c r="T72" s="75">
        <f>RANK(S72,$S$3:$S$178)</f>
        <v>5</v>
      </c>
      <c r="U72" s="117">
        <f>R72/COUNTIF(B72:Q72,"&gt;0")</f>
        <v>5.583333333333333</v>
      </c>
      <c r="V72" s="118">
        <f>COUNTIF(B72:Q72,"&gt;5")</f>
        <v>3</v>
      </c>
      <c r="W72" s="118">
        <f>COUNTIF(B72:Q72,"&gt;0")-SUM(V72,X72)</f>
        <v>1</v>
      </c>
      <c r="X72" s="118">
        <f>COUNTIF(B72:Q72,"=5")</f>
        <v>2</v>
      </c>
      <c r="Y72" s="119">
        <f>(V72+(X72/2))/SUM(V72,W72,X72)</f>
        <v>0.66666666666666663</v>
      </c>
    </row>
    <row r="73" spans="1:25" ht="15" customHeight="1">
      <c r="A73" s="66" t="s">
        <v>190</v>
      </c>
      <c r="B73" s="75">
        <v>3</v>
      </c>
      <c r="C73" s="75">
        <v>6</v>
      </c>
      <c r="D73" s="75">
        <v>0</v>
      </c>
      <c r="E73" s="75">
        <v>1.5</v>
      </c>
      <c r="F73" s="75">
        <v>6.5</v>
      </c>
      <c r="G73" s="75">
        <v>7</v>
      </c>
      <c r="H73" s="75">
        <v>7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115">
        <v>31</v>
      </c>
      <c r="S73" s="116">
        <f>SUM(LARGE(B73:Q73,{1,2,3,4,5,6,7,8,9,10}))</f>
        <v>31</v>
      </c>
      <c r="T73" s="75">
        <f>RANK(S73,$S$3:$S$178)</f>
        <v>12</v>
      </c>
      <c r="U73" s="117">
        <f>R73/COUNTIF(B73:Q73,"&gt;0")</f>
        <v>5.166666666666667</v>
      </c>
      <c r="V73" s="118">
        <f>COUNTIF(B73:Q73,"&gt;5")</f>
        <v>4</v>
      </c>
      <c r="W73" s="118">
        <f>COUNTIF(B73:Q73,"&gt;0")-SUM(V73,X73)</f>
        <v>2</v>
      </c>
      <c r="X73" s="118">
        <f>COUNTIF(B73:Q73,"=5")</f>
        <v>0</v>
      </c>
      <c r="Y73" s="119">
        <f>(V73+(X73/2))/SUM(V73,W73,X73)</f>
        <v>0.66666666666666663</v>
      </c>
    </row>
    <row r="74" spans="1:25" ht="15" customHeight="1">
      <c r="A74" s="66" t="s">
        <v>191</v>
      </c>
      <c r="B74" s="75">
        <v>7</v>
      </c>
      <c r="C74" s="75">
        <v>2.5</v>
      </c>
      <c r="D74" s="75">
        <v>0</v>
      </c>
      <c r="E74" s="75">
        <v>7.5</v>
      </c>
      <c r="F74" s="75">
        <v>5</v>
      </c>
      <c r="G74" s="75">
        <v>0</v>
      </c>
      <c r="H74" s="75">
        <v>7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115">
        <v>29</v>
      </c>
      <c r="S74" s="116">
        <f>SUM(LARGE(B74:Q74,{1,2,3,4,5,6,7,8,9,10}))</f>
        <v>29</v>
      </c>
      <c r="T74" s="75">
        <f>RANK(S74,$S$3:$S$178)</f>
        <v>23</v>
      </c>
      <c r="U74" s="117">
        <f>R74/COUNTIF(B74:Q74,"&gt;0")</f>
        <v>5.8</v>
      </c>
      <c r="V74" s="118">
        <f>COUNTIF(B74:Q74,"&gt;5")</f>
        <v>3</v>
      </c>
      <c r="W74" s="118">
        <f>COUNTIF(B74:Q74,"&gt;0")-SUM(V74,X74)</f>
        <v>1</v>
      </c>
      <c r="X74" s="118">
        <f>COUNTIF(B74:Q74,"=5")</f>
        <v>1</v>
      </c>
      <c r="Y74" s="119">
        <f>(V74+(X74/2))/SUM(V74,W74,X74)</f>
        <v>0.7</v>
      </c>
    </row>
    <row r="75" spans="1:25" ht="15" customHeight="1">
      <c r="A75" s="66" t="s">
        <v>192</v>
      </c>
      <c r="B75" s="75">
        <v>6.5</v>
      </c>
      <c r="C75" s="75">
        <v>7.5</v>
      </c>
      <c r="D75" s="75">
        <v>0</v>
      </c>
      <c r="E75" s="75">
        <v>0</v>
      </c>
      <c r="F75" s="75">
        <v>3.5</v>
      </c>
      <c r="G75" s="75">
        <v>7.5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115">
        <v>25</v>
      </c>
      <c r="S75" s="116">
        <f>SUM(LARGE(B75:Q75,{1,2,3,4,5,6,7,8,9,10}))</f>
        <v>25</v>
      </c>
      <c r="T75" s="75">
        <f>RANK(S75,$S$3:$S$178)</f>
        <v>55</v>
      </c>
      <c r="U75" s="117">
        <f>R75/COUNTIF(B75:Q75,"&gt;0")</f>
        <v>6.25</v>
      </c>
      <c r="V75" s="118">
        <f>COUNTIF(B75:Q75,"&gt;5")</f>
        <v>3</v>
      </c>
      <c r="W75" s="118">
        <f>COUNTIF(B75:Q75,"&gt;0")-SUM(V75,X75)</f>
        <v>1</v>
      </c>
      <c r="X75" s="118">
        <f>COUNTIF(B75:Q75,"=5")</f>
        <v>0</v>
      </c>
      <c r="Y75" s="119">
        <f>(V75+(X75/2))/SUM(V75,W75,X75)</f>
        <v>0.75</v>
      </c>
    </row>
    <row r="76" spans="1:25" ht="15" customHeight="1">
      <c r="A76" s="66" t="s">
        <v>193</v>
      </c>
      <c r="B76" s="75">
        <v>0</v>
      </c>
      <c r="C76" s="75">
        <v>0</v>
      </c>
      <c r="D76" s="75">
        <v>0</v>
      </c>
      <c r="E76" s="75">
        <v>5</v>
      </c>
      <c r="F76" s="75">
        <v>0</v>
      </c>
      <c r="G76" s="75">
        <v>3.5</v>
      </c>
      <c r="H76" s="75">
        <v>7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115">
        <v>15.5</v>
      </c>
      <c r="S76" s="116">
        <f>SUM(LARGE(B76:Q76,{1,2,3,4,5,6,7,8,9,10}))</f>
        <v>15.5</v>
      </c>
      <c r="T76" s="75">
        <f>RANK(S76,$S$3:$S$178)</f>
        <v>147</v>
      </c>
      <c r="U76" s="117">
        <f>R76/COUNTIF(B76:Q76,"&gt;0")</f>
        <v>5.166666666666667</v>
      </c>
      <c r="V76" s="118">
        <f>COUNTIF(B76:Q76,"&gt;5")</f>
        <v>1</v>
      </c>
      <c r="W76" s="118">
        <f>COUNTIF(B76:Q76,"&gt;0")-SUM(V76,X76)</f>
        <v>1</v>
      </c>
      <c r="X76" s="118">
        <f>COUNTIF(B76:Q76,"=5")</f>
        <v>1</v>
      </c>
      <c r="Y76" s="119">
        <f>(V76+(X76/2))/SUM(V76,W76,X76)</f>
        <v>0.5</v>
      </c>
    </row>
    <row r="77" spans="1:25" ht="15" customHeight="1">
      <c r="A77" s="66" t="s">
        <v>194</v>
      </c>
      <c r="B77" s="75">
        <v>6.5</v>
      </c>
      <c r="C77" s="75">
        <v>7.5</v>
      </c>
      <c r="D77" s="75">
        <v>0</v>
      </c>
      <c r="E77" s="75">
        <v>7</v>
      </c>
      <c r="F77" s="75">
        <v>0</v>
      </c>
      <c r="G77" s="75">
        <v>5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115">
        <v>26</v>
      </c>
      <c r="S77" s="116">
        <f>SUM(LARGE(B77:Q77,{1,2,3,4,5,6,7,8,9,10}))</f>
        <v>26</v>
      </c>
      <c r="T77" s="75">
        <f>RANK(S77,$S$3:$S$178)</f>
        <v>46</v>
      </c>
      <c r="U77" s="117">
        <f>R77/COUNTIF(B77:Q77,"&gt;0")</f>
        <v>6.5</v>
      </c>
      <c r="V77" s="118">
        <f>COUNTIF(B77:Q77,"&gt;5")</f>
        <v>3</v>
      </c>
      <c r="W77" s="118">
        <f>COUNTIF(B77:Q77,"&gt;0")-SUM(V77,X77)</f>
        <v>0</v>
      </c>
      <c r="X77" s="118">
        <f>COUNTIF(B77:Q77,"=5")</f>
        <v>1</v>
      </c>
      <c r="Y77" s="119">
        <f>(V77+(X77/2))/SUM(V77,W77,X77)</f>
        <v>0.875</v>
      </c>
    </row>
    <row r="78" spans="1:25" ht="15" customHeight="1">
      <c r="A78" s="66" t="s">
        <v>195</v>
      </c>
      <c r="B78" s="75">
        <v>6</v>
      </c>
      <c r="C78" s="75">
        <v>0</v>
      </c>
      <c r="D78" s="75">
        <v>0</v>
      </c>
      <c r="E78" s="75">
        <v>8</v>
      </c>
      <c r="F78" s="75">
        <v>3.5</v>
      </c>
      <c r="G78" s="75">
        <v>6.5</v>
      </c>
      <c r="H78" s="75">
        <v>3.5</v>
      </c>
      <c r="I78" s="75">
        <v>0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115">
        <v>27.5</v>
      </c>
      <c r="S78" s="116">
        <f>SUM(LARGE(B78:Q78,{1,2,3,4,5,6,7,8,9,10}))</f>
        <v>27.5</v>
      </c>
      <c r="T78" s="75">
        <f>RANK(S78,$S$3:$S$178)</f>
        <v>33</v>
      </c>
      <c r="U78" s="117">
        <f>R78/COUNTIF(B78:Q78,"&gt;0")</f>
        <v>5.5</v>
      </c>
      <c r="V78" s="118">
        <f>COUNTIF(B78:Q78,"&gt;5")</f>
        <v>3</v>
      </c>
      <c r="W78" s="118">
        <f>COUNTIF(B78:Q78,"&gt;0")-SUM(V78,X78)</f>
        <v>2</v>
      </c>
      <c r="X78" s="118">
        <f>COUNTIF(B78:Q78,"=5")</f>
        <v>0</v>
      </c>
      <c r="Y78" s="119">
        <f>(V78+(X78/2))/SUM(V78,W78,X78)</f>
        <v>0.6</v>
      </c>
    </row>
    <row r="79" spans="1:25" ht="15" customHeight="1">
      <c r="A79" s="66" t="s">
        <v>196</v>
      </c>
      <c r="B79" s="75">
        <v>0</v>
      </c>
      <c r="C79" s="75">
        <v>4</v>
      </c>
      <c r="D79" s="75">
        <v>0</v>
      </c>
      <c r="E79" s="75">
        <v>0</v>
      </c>
      <c r="F79" s="75">
        <v>6</v>
      </c>
      <c r="G79" s="75">
        <v>3.5</v>
      </c>
      <c r="H79" s="75">
        <v>3</v>
      </c>
      <c r="I79" s="75">
        <v>0</v>
      </c>
      <c r="J79" s="75">
        <v>0</v>
      </c>
      <c r="K79" s="75">
        <v>0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115">
        <v>16.5</v>
      </c>
      <c r="S79" s="116">
        <f>SUM(LARGE(B79:Q79,{1,2,3,4,5,6,7,8,9,10}))</f>
        <v>16.5</v>
      </c>
      <c r="T79" s="75">
        <f>RANK(S79,$S$3:$S$178)</f>
        <v>142</v>
      </c>
      <c r="U79" s="117">
        <f>R79/COUNTIF(B79:Q79,"&gt;0")</f>
        <v>4.125</v>
      </c>
      <c r="V79" s="118">
        <f>COUNTIF(B79:Q79,"&gt;5")</f>
        <v>1</v>
      </c>
      <c r="W79" s="118">
        <f>COUNTIF(B79:Q79,"&gt;0")-SUM(V79,X79)</f>
        <v>3</v>
      </c>
      <c r="X79" s="118">
        <f>COUNTIF(B79:Q79,"=5")</f>
        <v>0</v>
      </c>
      <c r="Y79" s="119">
        <f>(V79+(X79/2))/SUM(V79,W79,X79)</f>
        <v>0.25</v>
      </c>
    </row>
    <row r="80" spans="1:25" ht="15" customHeight="1">
      <c r="A80" s="66" t="s">
        <v>197</v>
      </c>
      <c r="B80" s="75">
        <v>4</v>
      </c>
      <c r="C80" s="75">
        <v>5</v>
      </c>
      <c r="D80" s="75">
        <v>0</v>
      </c>
      <c r="E80" s="75">
        <v>3.5</v>
      </c>
      <c r="F80" s="75">
        <v>4</v>
      </c>
      <c r="G80" s="75">
        <v>0</v>
      </c>
      <c r="H80" s="75">
        <v>6.5</v>
      </c>
      <c r="I80" s="75">
        <v>0</v>
      </c>
      <c r="J80" s="75">
        <v>0</v>
      </c>
      <c r="K80" s="75">
        <v>0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115">
        <v>23</v>
      </c>
      <c r="S80" s="116">
        <f>SUM(LARGE(B80:Q80,{1,2,3,4,5,6,7,8,9,10}))</f>
        <v>23</v>
      </c>
      <c r="T80" s="75">
        <f>RANK(S80,$S$3:$S$178)</f>
        <v>71</v>
      </c>
      <c r="U80" s="117">
        <f>R80/COUNTIF(B80:Q80,"&gt;0")</f>
        <v>4.5999999999999996</v>
      </c>
      <c r="V80" s="118">
        <f>COUNTIF(B80:Q80,"&gt;5")</f>
        <v>1</v>
      </c>
      <c r="W80" s="118">
        <f>COUNTIF(B80:Q80,"&gt;0")-SUM(V80,X80)</f>
        <v>3</v>
      </c>
      <c r="X80" s="118">
        <f>COUNTIF(B80:Q80,"=5")</f>
        <v>1</v>
      </c>
      <c r="Y80" s="119">
        <f>(V80+(X80/2))/SUM(V80,W80,X80)</f>
        <v>0.3</v>
      </c>
    </row>
    <row r="81" spans="1:25" ht="15" customHeight="1">
      <c r="A81" s="66" t="s">
        <v>198</v>
      </c>
      <c r="B81" s="75">
        <v>0</v>
      </c>
      <c r="C81" s="75">
        <v>4</v>
      </c>
      <c r="D81" s="75">
        <v>0</v>
      </c>
      <c r="E81" s="75">
        <v>8.5</v>
      </c>
      <c r="F81" s="75">
        <v>2</v>
      </c>
      <c r="G81" s="75">
        <v>0</v>
      </c>
      <c r="H81" s="75">
        <v>5</v>
      </c>
      <c r="I81" s="75">
        <v>0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0</v>
      </c>
      <c r="R81" s="115">
        <v>19.5</v>
      </c>
      <c r="S81" s="116">
        <f>SUM(LARGE(B81:Q81,{1,2,3,4,5,6,7,8,9,10}))</f>
        <v>19.5</v>
      </c>
      <c r="T81" s="75">
        <f>RANK(S81,$S$3:$S$178)</f>
        <v>113</v>
      </c>
      <c r="U81" s="117">
        <f>R81/COUNTIF(B81:Q81,"&gt;0")</f>
        <v>4.875</v>
      </c>
      <c r="V81" s="118">
        <f>COUNTIF(B81:Q81,"&gt;5")</f>
        <v>1</v>
      </c>
      <c r="W81" s="118">
        <f>COUNTIF(B81:Q81,"&gt;0")-SUM(V81,X81)</f>
        <v>2</v>
      </c>
      <c r="X81" s="118">
        <f>COUNTIF(B81:Q81,"=5")</f>
        <v>1</v>
      </c>
      <c r="Y81" s="119">
        <f>(V81+(X81/2))/SUM(V81,W81,X81)</f>
        <v>0.375</v>
      </c>
    </row>
    <row r="82" spans="1:25" ht="15" customHeight="1">
      <c r="A82" s="66" t="s">
        <v>199</v>
      </c>
      <c r="B82" s="75">
        <v>2</v>
      </c>
      <c r="C82" s="75">
        <v>6</v>
      </c>
      <c r="D82" s="75">
        <v>0</v>
      </c>
      <c r="E82" s="75">
        <v>6.5</v>
      </c>
      <c r="F82" s="75">
        <v>4</v>
      </c>
      <c r="G82" s="75">
        <v>3.5</v>
      </c>
      <c r="H82" s="75">
        <v>7.5</v>
      </c>
      <c r="I82" s="75">
        <v>0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0</v>
      </c>
      <c r="R82" s="115">
        <v>29.5</v>
      </c>
      <c r="S82" s="116">
        <f>SUM(LARGE(B82:Q82,{1,2,3,4,5,6,7,8,9,10}))</f>
        <v>29.5</v>
      </c>
      <c r="T82" s="75">
        <f>RANK(S82,$S$3:$S$178)</f>
        <v>19</v>
      </c>
      <c r="U82" s="117">
        <f>R82/COUNTIF(B82:Q82,"&gt;0")</f>
        <v>4.916666666666667</v>
      </c>
      <c r="V82" s="118">
        <f>COUNTIF(B82:Q82,"&gt;5")</f>
        <v>3</v>
      </c>
      <c r="W82" s="118">
        <f>COUNTIF(B82:Q82,"&gt;0")-SUM(V82,X82)</f>
        <v>3</v>
      </c>
      <c r="X82" s="118">
        <f>COUNTIF(B82:Q82,"=5")</f>
        <v>0</v>
      </c>
      <c r="Y82" s="119">
        <f>(V82+(X82/2))/SUM(V82,W82,X82)</f>
        <v>0.5</v>
      </c>
    </row>
    <row r="83" spans="1:25" ht="15" customHeight="1">
      <c r="A83" s="66" t="s">
        <v>200</v>
      </c>
      <c r="B83" s="75">
        <v>8</v>
      </c>
      <c r="C83" s="75">
        <v>6</v>
      </c>
      <c r="D83" s="75">
        <v>0</v>
      </c>
      <c r="E83" s="75">
        <v>3.5</v>
      </c>
      <c r="F83" s="75">
        <v>0</v>
      </c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0</v>
      </c>
      <c r="R83" s="115">
        <v>17.5</v>
      </c>
      <c r="S83" s="116">
        <f>SUM(LARGE(B83:Q83,{1,2,3,4,5,6,7,8,9,10}))</f>
        <v>17.5</v>
      </c>
      <c r="T83" s="75">
        <f>RANK(S83,$S$3:$S$178)</f>
        <v>133</v>
      </c>
      <c r="U83" s="117">
        <f>R83/COUNTIF(B83:Q83,"&gt;0")</f>
        <v>5.833333333333333</v>
      </c>
      <c r="V83" s="118">
        <f>COUNTIF(B83:Q83,"&gt;5")</f>
        <v>2</v>
      </c>
      <c r="W83" s="118">
        <f>COUNTIF(B83:Q83,"&gt;0")-SUM(V83,X83)</f>
        <v>1</v>
      </c>
      <c r="X83" s="118">
        <f>COUNTIF(B83:Q83,"=5")</f>
        <v>0</v>
      </c>
      <c r="Y83" s="119">
        <f>(V83+(X83/2))/SUM(V83,W83,X83)</f>
        <v>0.66666666666666663</v>
      </c>
    </row>
    <row r="84" spans="1:25" ht="15" customHeight="1">
      <c r="A84" s="66" t="s">
        <v>201</v>
      </c>
      <c r="B84" s="75">
        <v>4</v>
      </c>
      <c r="C84" s="75">
        <v>0</v>
      </c>
      <c r="D84" s="75">
        <v>0</v>
      </c>
      <c r="E84" s="75">
        <v>2.5</v>
      </c>
      <c r="F84" s="75">
        <v>4</v>
      </c>
      <c r="G84" s="75">
        <v>6.5</v>
      </c>
      <c r="H84" s="75">
        <v>5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115">
        <v>22</v>
      </c>
      <c r="S84" s="116">
        <f>SUM(LARGE(B84:Q84,{1,2,3,4,5,6,7,8,9,10}))</f>
        <v>22</v>
      </c>
      <c r="T84" s="75">
        <f>RANK(S84,$S$3:$S$178)</f>
        <v>83</v>
      </c>
      <c r="U84" s="117">
        <f>R84/COUNTIF(B84:Q84,"&gt;0")</f>
        <v>4.4000000000000004</v>
      </c>
      <c r="V84" s="118">
        <f>COUNTIF(B84:Q84,"&gt;5")</f>
        <v>1</v>
      </c>
      <c r="W84" s="118">
        <f>COUNTIF(B84:Q84,"&gt;0")-SUM(V84,X84)</f>
        <v>3</v>
      </c>
      <c r="X84" s="118">
        <f>COUNTIF(B84:Q84,"=5")</f>
        <v>1</v>
      </c>
      <c r="Y84" s="119">
        <f>(V84+(X84/2))/SUM(V84,W84,X84)</f>
        <v>0.3</v>
      </c>
    </row>
    <row r="85" spans="1:25" ht="15" customHeight="1">
      <c r="A85" s="66" t="s">
        <v>202</v>
      </c>
      <c r="B85" s="75">
        <v>5</v>
      </c>
      <c r="C85" s="75">
        <v>6</v>
      </c>
      <c r="D85" s="75">
        <v>0</v>
      </c>
      <c r="E85" s="75">
        <v>4</v>
      </c>
      <c r="F85" s="75">
        <v>3.5</v>
      </c>
      <c r="G85" s="75">
        <v>5</v>
      </c>
      <c r="H85" s="75">
        <v>5</v>
      </c>
      <c r="I85" s="75">
        <v>0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0</v>
      </c>
      <c r="R85" s="115">
        <v>28.5</v>
      </c>
      <c r="S85" s="116">
        <f>SUM(LARGE(B85:Q85,{1,2,3,4,5,6,7,8,9,10}))</f>
        <v>28.5</v>
      </c>
      <c r="T85" s="75">
        <f>RANK(S85,$S$3:$S$178)</f>
        <v>29</v>
      </c>
      <c r="U85" s="117">
        <f>R85/COUNTIF(B85:Q85,"&gt;0")</f>
        <v>4.75</v>
      </c>
      <c r="V85" s="118">
        <f>COUNTIF(B85:Q85,"&gt;5")</f>
        <v>1</v>
      </c>
      <c r="W85" s="118">
        <f>COUNTIF(B85:Q85,"&gt;0")-SUM(V85,X85)</f>
        <v>2</v>
      </c>
      <c r="X85" s="118">
        <f>COUNTIF(B85:Q85,"=5")</f>
        <v>3</v>
      </c>
      <c r="Y85" s="119">
        <f>(V85+(X85/2))/SUM(V85,W85,X85)</f>
        <v>0.41666666666666669</v>
      </c>
    </row>
    <row r="86" spans="1:25" ht="15" customHeight="1">
      <c r="A86" s="66" t="s">
        <v>203</v>
      </c>
      <c r="B86" s="75">
        <v>0</v>
      </c>
      <c r="C86" s="75">
        <v>7.5</v>
      </c>
      <c r="D86" s="75">
        <v>0</v>
      </c>
      <c r="E86" s="75">
        <v>4</v>
      </c>
      <c r="F86" s="75">
        <v>6</v>
      </c>
      <c r="G86" s="75">
        <v>4</v>
      </c>
      <c r="H86" s="75">
        <v>6</v>
      </c>
      <c r="I86" s="75">
        <v>0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0</v>
      </c>
      <c r="R86" s="115">
        <v>27.5</v>
      </c>
      <c r="S86" s="116">
        <f>SUM(LARGE(B86:Q86,{1,2,3,4,5,6,7,8,9,10}))</f>
        <v>27.5</v>
      </c>
      <c r="T86" s="75">
        <f>RANK(S86,$S$3:$S$178)</f>
        <v>33</v>
      </c>
      <c r="U86" s="117">
        <f>R86/COUNTIF(B86:Q86,"&gt;0")</f>
        <v>5.5</v>
      </c>
      <c r="V86" s="118">
        <f>COUNTIF(B86:Q86,"&gt;5")</f>
        <v>3</v>
      </c>
      <c r="W86" s="118">
        <f>COUNTIF(B86:Q86,"&gt;0")-SUM(V86,X86)</f>
        <v>2</v>
      </c>
      <c r="X86" s="118">
        <f>COUNTIF(B86:Q86,"=5")</f>
        <v>0</v>
      </c>
      <c r="Y86" s="119">
        <f>(V86+(X86/2))/SUM(V86,W86,X86)</f>
        <v>0.6</v>
      </c>
    </row>
    <row r="87" spans="1:25" ht="15" customHeight="1">
      <c r="A87" s="66" t="s">
        <v>204</v>
      </c>
      <c r="B87" s="75">
        <v>5</v>
      </c>
      <c r="C87" s="75">
        <v>4</v>
      </c>
      <c r="D87" s="75">
        <v>0</v>
      </c>
      <c r="E87" s="75">
        <v>0</v>
      </c>
      <c r="F87" s="75">
        <v>5</v>
      </c>
      <c r="G87" s="75">
        <v>7</v>
      </c>
      <c r="H87" s="75">
        <v>7</v>
      </c>
      <c r="I87" s="75">
        <v>0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115">
        <v>28</v>
      </c>
      <c r="S87" s="116">
        <f>SUM(LARGE(B87:Q87,{1,2,3,4,5,6,7,8,9,10}))</f>
        <v>28</v>
      </c>
      <c r="T87" s="75">
        <f>RANK(S87,$S$3:$S$178)</f>
        <v>31</v>
      </c>
      <c r="U87" s="117">
        <f>R87/COUNTIF(B87:Q87,"&gt;0")</f>
        <v>5.6</v>
      </c>
      <c r="V87" s="118">
        <f>COUNTIF(B87:Q87,"&gt;5")</f>
        <v>2</v>
      </c>
      <c r="W87" s="118">
        <f>COUNTIF(B87:Q87,"&gt;0")-SUM(V87,X87)</f>
        <v>1</v>
      </c>
      <c r="X87" s="118">
        <f>COUNTIF(B87:Q87,"=5")</f>
        <v>2</v>
      </c>
      <c r="Y87" s="119">
        <f>(V87+(X87/2))/SUM(V87,W87,X87)</f>
        <v>0.6</v>
      </c>
    </row>
    <row r="88" spans="1:25" ht="15" customHeight="1">
      <c r="A88" s="66" t="s">
        <v>205</v>
      </c>
      <c r="B88" s="75">
        <v>6</v>
      </c>
      <c r="C88" s="75">
        <v>7</v>
      </c>
      <c r="D88" s="75">
        <v>0</v>
      </c>
      <c r="E88" s="75">
        <v>3</v>
      </c>
      <c r="F88" s="75">
        <v>6.5</v>
      </c>
      <c r="G88" s="75">
        <v>7</v>
      </c>
      <c r="H88" s="75">
        <v>6</v>
      </c>
      <c r="I88" s="75">
        <v>0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0</v>
      </c>
      <c r="R88" s="115">
        <v>35.5</v>
      </c>
      <c r="S88" s="116">
        <f>SUM(LARGE(B88:Q88,{1,2,3,4,5,6,7,8,9,10}))</f>
        <v>35.5</v>
      </c>
      <c r="T88" s="75">
        <f>RANK(S88,$S$3:$S$178)</f>
        <v>1</v>
      </c>
      <c r="U88" s="117">
        <f>R88/COUNTIF(B88:Q88,"&gt;0")</f>
        <v>5.916666666666667</v>
      </c>
      <c r="V88" s="118">
        <f>COUNTIF(B88:Q88,"&gt;5")</f>
        <v>5</v>
      </c>
      <c r="W88" s="118">
        <f>COUNTIF(B88:Q88,"&gt;0")-SUM(V88,X88)</f>
        <v>1</v>
      </c>
      <c r="X88" s="118">
        <f>COUNTIF(B88:Q88,"=5")</f>
        <v>0</v>
      </c>
      <c r="Y88" s="119">
        <f>(V88+(X88/2))/SUM(V88,W88,X88)</f>
        <v>0.83333333333333337</v>
      </c>
    </row>
    <row r="89" spans="1:25" ht="15" customHeight="1">
      <c r="A89" s="66" t="s">
        <v>206</v>
      </c>
      <c r="B89" s="75">
        <v>0</v>
      </c>
      <c r="C89" s="75">
        <v>7.5</v>
      </c>
      <c r="D89" s="75">
        <v>0</v>
      </c>
      <c r="E89" s="75">
        <v>3.5</v>
      </c>
      <c r="F89" s="75">
        <v>0</v>
      </c>
      <c r="G89" s="75">
        <v>6</v>
      </c>
      <c r="H89" s="75">
        <v>5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115">
        <v>22</v>
      </c>
      <c r="S89" s="116">
        <f>SUM(LARGE(B89:Q89,{1,2,3,4,5,6,7,8,9,10}))</f>
        <v>22</v>
      </c>
      <c r="T89" s="75">
        <f>RANK(S89,$S$3:$S$178)</f>
        <v>83</v>
      </c>
      <c r="U89" s="117">
        <f>R89/COUNTIF(B89:Q89,"&gt;0")</f>
        <v>5.5</v>
      </c>
      <c r="V89" s="118">
        <f>COUNTIF(B89:Q89,"&gt;5")</f>
        <v>2</v>
      </c>
      <c r="W89" s="118">
        <f>COUNTIF(B89:Q89,"&gt;0")-SUM(V89,X89)</f>
        <v>1</v>
      </c>
      <c r="X89" s="118">
        <f>COUNTIF(B89:Q89,"=5")</f>
        <v>1</v>
      </c>
      <c r="Y89" s="119">
        <f>(V89+(X89/2))/SUM(V89,W89,X89)</f>
        <v>0.625</v>
      </c>
    </row>
    <row r="90" spans="1:25" ht="15" customHeight="1">
      <c r="A90" s="66" t="s">
        <v>207</v>
      </c>
      <c r="B90" s="75">
        <v>3.5</v>
      </c>
      <c r="C90" s="75">
        <v>3.5</v>
      </c>
      <c r="D90" s="75">
        <v>0</v>
      </c>
      <c r="E90" s="75">
        <v>0</v>
      </c>
      <c r="F90" s="75">
        <v>6</v>
      </c>
      <c r="G90" s="75">
        <v>6</v>
      </c>
      <c r="H90" s="75">
        <v>8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115">
        <v>27</v>
      </c>
      <c r="S90" s="116">
        <f>SUM(LARGE(B90:Q90,{1,2,3,4,5,6,7,8,9,10}))</f>
        <v>27</v>
      </c>
      <c r="T90" s="75">
        <f>RANK(S90,$S$3:$S$178)</f>
        <v>37</v>
      </c>
      <c r="U90" s="117">
        <f>R90/COUNTIF(B90:Q90,"&gt;0")</f>
        <v>5.4</v>
      </c>
      <c r="V90" s="118">
        <f>COUNTIF(B90:Q90,"&gt;5")</f>
        <v>3</v>
      </c>
      <c r="W90" s="118">
        <f>COUNTIF(B90:Q90,"&gt;0")-SUM(V90,X90)</f>
        <v>2</v>
      </c>
      <c r="X90" s="118">
        <f>COUNTIF(B90:Q90,"=5")</f>
        <v>0</v>
      </c>
      <c r="Y90" s="119">
        <f>(V90+(X90/2))/SUM(V90,W90,X90)</f>
        <v>0.6</v>
      </c>
    </row>
    <row r="91" spans="1:25" ht="15" customHeight="1">
      <c r="A91" s="66" t="s">
        <v>208</v>
      </c>
      <c r="B91" s="75">
        <v>5</v>
      </c>
      <c r="C91" s="75">
        <v>5</v>
      </c>
      <c r="D91" s="75">
        <v>0</v>
      </c>
      <c r="E91" s="75">
        <v>8.5</v>
      </c>
      <c r="F91" s="75">
        <v>0</v>
      </c>
      <c r="G91" s="75">
        <v>3</v>
      </c>
      <c r="H91" s="75">
        <v>0</v>
      </c>
      <c r="I91" s="75">
        <v>0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0</v>
      </c>
      <c r="R91" s="115">
        <v>21.5</v>
      </c>
      <c r="S91" s="116">
        <f>SUM(LARGE(B91:Q91,{1,2,3,4,5,6,7,8,9,10}))</f>
        <v>21.5</v>
      </c>
      <c r="T91" s="75">
        <f>RANK(S91,$S$3:$S$178)</f>
        <v>92</v>
      </c>
      <c r="U91" s="117">
        <f>R91/COUNTIF(B91:Q91,"&gt;0")</f>
        <v>5.375</v>
      </c>
      <c r="V91" s="118">
        <f>COUNTIF(B91:Q91,"&gt;5")</f>
        <v>1</v>
      </c>
      <c r="W91" s="118">
        <f>COUNTIF(B91:Q91,"&gt;0")-SUM(V91,X91)</f>
        <v>1</v>
      </c>
      <c r="X91" s="118">
        <f>COUNTIF(B91:Q91,"=5")</f>
        <v>2</v>
      </c>
      <c r="Y91" s="119">
        <f>(V91+(X91/2))/SUM(V91,W91,X91)</f>
        <v>0.5</v>
      </c>
    </row>
    <row r="92" spans="1:25" ht="15" customHeight="1">
      <c r="A92" s="66" t="s">
        <v>209</v>
      </c>
      <c r="B92" s="75">
        <v>0</v>
      </c>
      <c r="C92" s="75">
        <v>3.5</v>
      </c>
      <c r="D92" s="75">
        <v>0</v>
      </c>
      <c r="E92" s="75">
        <v>6.5</v>
      </c>
      <c r="F92" s="75">
        <v>4</v>
      </c>
      <c r="G92" s="75">
        <v>8</v>
      </c>
      <c r="H92" s="75">
        <v>8.5</v>
      </c>
      <c r="I92" s="75">
        <v>0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115">
        <v>30.5</v>
      </c>
      <c r="S92" s="116">
        <f>SUM(LARGE(B92:Q92,{1,2,3,4,5,6,7,8,9,10}))</f>
        <v>30.5</v>
      </c>
      <c r="T92" s="75">
        <f>RANK(S92,$S$3:$S$178)</f>
        <v>16</v>
      </c>
      <c r="U92" s="117">
        <f>R92/COUNTIF(B92:Q92,"&gt;0")</f>
        <v>6.1</v>
      </c>
      <c r="V92" s="118">
        <f>COUNTIF(B92:Q92,"&gt;5")</f>
        <v>3</v>
      </c>
      <c r="W92" s="118">
        <f>COUNTIF(B92:Q92,"&gt;0")-SUM(V92,X92)</f>
        <v>2</v>
      </c>
      <c r="X92" s="118">
        <f>COUNTIF(B92:Q92,"=5")</f>
        <v>0</v>
      </c>
      <c r="Y92" s="119">
        <f>(V92+(X92/2))/SUM(V92,W92,X92)</f>
        <v>0.6</v>
      </c>
    </row>
    <row r="93" spans="1:25" ht="15" customHeight="1">
      <c r="A93" s="66" t="s">
        <v>210</v>
      </c>
      <c r="B93" s="75">
        <v>7.5</v>
      </c>
      <c r="C93" s="75">
        <v>3.5</v>
      </c>
      <c r="D93" s="75">
        <v>0</v>
      </c>
      <c r="E93" s="75">
        <v>0</v>
      </c>
      <c r="F93" s="75">
        <v>6</v>
      </c>
      <c r="G93" s="75">
        <v>0</v>
      </c>
      <c r="H93" s="75">
        <v>0</v>
      </c>
      <c r="I93" s="75">
        <v>0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115">
        <v>17</v>
      </c>
      <c r="S93" s="116">
        <f>SUM(LARGE(B93:Q93,{1,2,3,4,5,6,7,8,9,10}))</f>
        <v>17</v>
      </c>
      <c r="T93" s="75">
        <f>RANK(S93,$S$3:$S$178)</f>
        <v>136</v>
      </c>
      <c r="U93" s="117">
        <f>R93/COUNTIF(B93:Q93,"&gt;0")</f>
        <v>5.666666666666667</v>
      </c>
      <c r="V93" s="118">
        <f>COUNTIF(B93:Q93,"&gt;5")</f>
        <v>2</v>
      </c>
      <c r="W93" s="118">
        <f>COUNTIF(B93:Q93,"&gt;0")-SUM(V93,X93)</f>
        <v>1</v>
      </c>
      <c r="X93" s="118">
        <f>COUNTIF(B93:Q93,"=5")</f>
        <v>0</v>
      </c>
      <c r="Y93" s="119">
        <f>(V93+(X93/2))/SUM(V93,W93,X93)</f>
        <v>0.66666666666666663</v>
      </c>
    </row>
    <row r="94" spans="1:25" ht="15" customHeight="1">
      <c r="A94" s="66" t="s">
        <v>211</v>
      </c>
      <c r="B94" s="75">
        <v>6</v>
      </c>
      <c r="C94" s="75">
        <v>4</v>
      </c>
      <c r="D94" s="75">
        <v>0</v>
      </c>
      <c r="E94" s="75">
        <v>0</v>
      </c>
      <c r="F94" s="75">
        <v>0</v>
      </c>
      <c r="G94" s="75">
        <v>6</v>
      </c>
      <c r="H94" s="75">
        <v>7</v>
      </c>
      <c r="I94" s="75">
        <v>0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0</v>
      </c>
      <c r="R94" s="115">
        <v>23</v>
      </c>
      <c r="S94" s="116">
        <f>SUM(LARGE(B94:Q94,{1,2,3,4,5,6,7,8,9,10}))</f>
        <v>23</v>
      </c>
      <c r="T94" s="75">
        <f>RANK(S94,$S$3:$S$178)</f>
        <v>71</v>
      </c>
      <c r="U94" s="117">
        <f>R94/COUNTIF(B94:Q94,"&gt;0")</f>
        <v>5.75</v>
      </c>
      <c r="V94" s="118">
        <f>COUNTIF(B94:Q94,"&gt;5")</f>
        <v>3</v>
      </c>
      <c r="W94" s="118">
        <f>COUNTIF(B94:Q94,"&gt;0")-SUM(V94,X94)</f>
        <v>1</v>
      </c>
      <c r="X94" s="118">
        <f>COUNTIF(B94:Q94,"=5")</f>
        <v>0</v>
      </c>
      <c r="Y94" s="119">
        <f>(V94+(X94/2))/SUM(V94,W94,X94)</f>
        <v>0.75</v>
      </c>
    </row>
    <row r="95" spans="1:25" ht="15" customHeight="1">
      <c r="A95" s="66" t="s">
        <v>212</v>
      </c>
      <c r="B95" s="75">
        <v>5</v>
      </c>
      <c r="C95" s="75">
        <v>0</v>
      </c>
      <c r="D95" s="75">
        <v>0</v>
      </c>
      <c r="E95" s="75">
        <v>4</v>
      </c>
      <c r="F95" s="75">
        <v>2.5</v>
      </c>
      <c r="G95" s="75">
        <v>0</v>
      </c>
      <c r="H95" s="75">
        <v>4</v>
      </c>
      <c r="I95" s="75">
        <v>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115">
        <v>15.5</v>
      </c>
      <c r="S95" s="116">
        <f>SUM(LARGE(B95:Q95,{1,2,3,4,5,6,7,8,9,10}))</f>
        <v>15.5</v>
      </c>
      <c r="T95" s="75">
        <f>RANK(S95,$S$3:$S$178)</f>
        <v>147</v>
      </c>
      <c r="U95" s="117">
        <f>R95/COUNTIF(B95:Q95,"&gt;0")</f>
        <v>3.875</v>
      </c>
      <c r="V95" s="118">
        <f>COUNTIF(B95:Q95,"&gt;5")</f>
        <v>0</v>
      </c>
      <c r="W95" s="118">
        <f>COUNTIF(B95:Q95,"&gt;0")-SUM(V95,X95)</f>
        <v>3</v>
      </c>
      <c r="X95" s="118">
        <f>COUNTIF(B95:Q95,"=5")</f>
        <v>1</v>
      </c>
      <c r="Y95" s="119">
        <f>(V95+(X95/2))/SUM(V95,W95,X95)</f>
        <v>0.125</v>
      </c>
    </row>
    <row r="96" spans="1:25" ht="15" customHeight="1">
      <c r="A96" s="66" t="s">
        <v>213</v>
      </c>
      <c r="B96" s="75">
        <v>7</v>
      </c>
      <c r="C96" s="75">
        <v>3</v>
      </c>
      <c r="D96" s="75">
        <v>0</v>
      </c>
      <c r="E96" s="75">
        <v>0</v>
      </c>
      <c r="F96" s="75">
        <v>7</v>
      </c>
      <c r="G96" s="75">
        <v>5</v>
      </c>
      <c r="H96" s="75">
        <v>5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0</v>
      </c>
      <c r="P96" s="75">
        <v>0</v>
      </c>
      <c r="Q96" s="75">
        <v>0</v>
      </c>
      <c r="R96" s="115">
        <v>27</v>
      </c>
      <c r="S96" s="116">
        <f>SUM(LARGE(B96:Q96,{1,2,3,4,5,6,7,8,9,10}))</f>
        <v>27</v>
      </c>
      <c r="T96" s="32">
        <f>RANK(S96,$S$3:$S$178)</f>
        <v>37</v>
      </c>
      <c r="U96" s="117">
        <f>R96/COUNTIF(B96:Q96,"&gt;0")</f>
        <v>5.4</v>
      </c>
      <c r="V96" s="118">
        <f>COUNTIF(B96:Q96,"&gt;5")</f>
        <v>2</v>
      </c>
      <c r="W96" s="118">
        <f>COUNTIF(B96:Q96,"&gt;0")-SUM(V96,X96)</f>
        <v>1</v>
      </c>
      <c r="X96" s="118">
        <f>COUNTIF(B96:Q96,"=5")</f>
        <v>2</v>
      </c>
      <c r="Y96" s="119">
        <f>(V96+(X96/2))/SUM(V96,W96,X96)</f>
        <v>0.6</v>
      </c>
    </row>
    <row r="97" spans="1:25" ht="15" customHeight="1">
      <c r="A97" s="66" t="s">
        <v>214</v>
      </c>
      <c r="B97" s="75">
        <v>8</v>
      </c>
      <c r="C97" s="75">
        <v>4</v>
      </c>
      <c r="D97" s="75">
        <v>0</v>
      </c>
      <c r="E97" s="75">
        <v>0</v>
      </c>
      <c r="F97" s="75">
        <v>6</v>
      </c>
      <c r="G97" s="75">
        <v>6.5</v>
      </c>
      <c r="H97" s="75">
        <v>8</v>
      </c>
      <c r="I97" s="75">
        <v>0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115">
        <v>32.5</v>
      </c>
      <c r="S97" s="116">
        <f>SUM(LARGE(B97:Q97,{1,2,3,4,5,6,7,8,9,10}))</f>
        <v>32.5</v>
      </c>
      <c r="T97" s="32">
        <f>RANK(S97,$S$3:$S$178)</f>
        <v>6</v>
      </c>
      <c r="U97" s="117">
        <f>R97/COUNTIF(B97:Q97,"&gt;0")</f>
        <v>6.5</v>
      </c>
      <c r="V97" s="118">
        <f>COUNTIF(B97:Q97,"&gt;5")</f>
        <v>4</v>
      </c>
      <c r="W97" s="118">
        <f>COUNTIF(B97:Q97,"&gt;0")-SUM(V97,X97)</f>
        <v>1</v>
      </c>
      <c r="X97" s="118">
        <f>COUNTIF(B97:Q97,"=5")</f>
        <v>0</v>
      </c>
      <c r="Y97" s="119">
        <f>(V97+(X97/2))/SUM(V97,W97,X97)</f>
        <v>0.8</v>
      </c>
    </row>
    <row r="98" spans="1:25" ht="15" customHeight="1">
      <c r="A98" s="66" t="s">
        <v>215</v>
      </c>
      <c r="B98" s="75">
        <v>6.5</v>
      </c>
      <c r="C98" s="75">
        <v>4</v>
      </c>
      <c r="D98" s="75">
        <v>0</v>
      </c>
      <c r="E98" s="75">
        <v>7.5</v>
      </c>
      <c r="F98" s="75">
        <v>0</v>
      </c>
      <c r="G98" s="75">
        <v>5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v>0</v>
      </c>
      <c r="Q98" s="75">
        <v>0</v>
      </c>
      <c r="R98" s="115">
        <v>23</v>
      </c>
      <c r="S98" s="116">
        <f>SUM(LARGE(B98:Q98,{1,2,3,4,5,6,7,8,9,10}))</f>
        <v>23</v>
      </c>
      <c r="T98" s="32">
        <f>RANK(S98,$S$3:$S$178)</f>
        <v>71</v>
      </c>
      <c r="U98" s="117">
        <f>R98/COUNTIF(B98:Q98,"&gt;0")</f>
        <v>5.75</v>
      </c>
      <c r="V98" s="118">
        <f>COUNTIF(B98:Q98,"&gt;5")</f>
        <v>2</v>
      </c>
      <c r="W98" s="118">
        <f>COUNTIF(B98:Q98,"&gt;0")-SUM(V98,X98)</f>
        <v>1</v>
      </c>
      <c r="X98" s="118">
        <f>COUNTIF(B98:Q98,"=5")</f>
        <v>1</v>
      </c>
      <c r="Y98" s="119">
        <f>(V98+(X98/2))/SUM(V98,W98,X98)</f>
        <v>0.625</v>
      </c>
    </row>
    <row r="99" spans="1:25" ht="15" customHeight="1">
      <c r="A99" s="66" t="s">
        <v>216</v>
      </c>
      <c r="B99" s="75">
        <v>6</v>
      </c>
      <c r="C99" s="75">
        <v>0</v>
      </c>
      <c r="D99" s="75">
        <v>0</v>
      </c>
      <c r="E99" s="75">
        <v>3.5</v>
      </c>
      <c r="F99" s="75">
        <v>4</v>
      </c>
      <c r="G99" s="75">
        <v>0</v>
      </c>
      <c r="H99" s="75">
        <v>1.5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115">
        <v>15</v>
      </c>
      <c r="S99" s="116">
        <f>SUM(LARGE(B99:Q99,{1,2,3,4,5,6,7,8,9,10}))</f>
        <v>15</v>
      </c>
      <c r="T99" s="75">
        <f>RANK(S99,$S$3:$S$178)</f>
        <v>150</v>
      </c>
      <c r="U99" s="117">
        <f>R99/COUNTIF(B99:Q99,"&gt;0")</f>
        <v>3.75</v>
      </c>
      <c r="V99" s="118">
        <f>COUNTIF(B99:Q99,"&gt;5")</f>
        <v>1</v>
      </c>
      <c r="W99" s="118">
        <f>COUNTIF(B99:Q99,"&gt;0")-SUM(V99,X99)</f>
        <v>3</v>
      </c>
      <c r="X99" s="118">
        <f>COUNTIF(B99:Q99,"=5")</f>
        <v>0</v>
      </c>
      <c r="Y99" s="119">
        <f>(V99+(X99/2))/SUM(V99,W99,X99)</f>
        <v>0.25</v>
      </c>
    </row>
    <row r="100" spans="1:25" ht="15" customHeight="1">
      <c r="A100" s="66" t="s">
        <v>217</v>
      </c>
      <c r="B100" s="75">
        <v>0</v>
      </c>
      <c r="C100" s="75">
        <v>0</v>
      </c>
      <c r="D100" s="75">
        <v>0</v>
      </c>
      <c r="E100" s="75">
        <v>7.5</v>
      </c>
      <c r="F100" s="75">
        <v>6.5</v>
      </c>
      <c r="G100" s="75">
        <v>7</v>
      </c>
      <c r="H100" s="75">
        <v>6</v>
      </c>
      <c r="I100" s="75">
        <v>0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115">
        <v>27</v>
      </c>
      <c r="S100" s="116">
        <f>SUM(LARGE(B100:Q100,{1,2,3,4,5,6,7,8,9,10}))</f>
        <v>27</v>
      </c>
      <c r="T100" s="75">
        <f>RANK(S100,$S$3:$S$178)</f>
        <v>37</v>
      </c>
      <c r="U100" s="117">
        <f>R100/COUNTIF(B100:Q100,"&gt;0")</f>
        <v>6.75</v>
      </c>
      <c r="V100" s="118">
        <f>COUNTIF(B100:Q100,"&gt;5")</f>
        <v>4</v>
      </c>
      <c r="W100" s="118">
        <f>COUNTIF(B100:Q100,"&gt;0")-SUM(V100,X100)</f>
        <v>0</v>
      </c>
      <c r="X100" s="118">
        <f>COUNTIF(B100:Q100,"=5")</f>
        <v>0</v>
      </c>
      <c r="Y100" s="119">
        <f>(V100+(X100/2))/SUM(V100,W100,X100)</f>
        <v>1</v>
      </c>
    </row>
    <row r="101" spans="1:25" ht="15" customHeight="1">
      <c r="A101" s="66" t="s">
        <v>218</v>
      </c>
      <c r="B101" s="75">
        <v>0</v>
      </c>
      <c r="C101" s="75">
        <v>0</v>
      </c>
      <c r="D101" s="75">
        <v>0</v>
      </c>
      <c r="E101" s="75">
        <v>5</v>
      </c>
      <c r="F101" s="75">
        <v>3</v>
      </c>
      <c r="G101" s="75">
        <v>5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75">
        <v>0</v>
      </c>
      <c r="P101" s="75">
        <v>0</v>
      </c>
      <c r="Q101" s="75">
        <v>0</v>
      </c>
      <c r="R101" s="115">
        <v>13</v>
      </c>
      <c r="S101" s="116">
        <f>SUM(LARGE(B101:Q101,{1,2,3,4,5,6,7,8,9,10}))</f>
        <v>13</v>
      </c>
      <c r="T101" s="75">
        <f>RANK(S101,$S$3:$S$178)</f>
        <v>162</v>
      </c>
      <c r="U101" s="117">
        <f>R101/COUNTIF(B101:Q101,"&gt;0")</f>
        <v>4.333333333333333</v>
      </c>
      <c r="V101" s="118">
        <f>COUNTIF(B101:Q101,"&gt;5")</f>
        <v>0</v>
      </c>
      <c r="W101" s="118">
        <f>COUNTIF(B101:Q101,"&gt;0")-SUM(V101,X101)</f>
        <v>1</v>
      </c>
      <c r="X101" s="118">
        <f>COUNTIF(B101:Q101,"=5")</f>
        <v>2</v>
      </c>
      <c r="Y101" s="119">
        <f>(V101+(X101/2))/SUM(V101,W101,X101)</f>
        <v>0.33333333333333331</v>
      </c>
    </row>
    <row r="102" spans="1:25" ht="15" customHeight="1">
      <c r="A102" s="66" t="s">
        <v>219</v>
      </c>
      <c r="B102" s="75">
        <v>6.5</v>
      </c>
      <c r="C102" s="75">
        <v>6</v>
      </c>
      <c r="D102" s="75">
        <v>0</v>
      </c>
      <c r="E102" s="75">
        <v>0</v>
      </c>
      <c r="F102" s="75">
        <v>3.5</v>
      </c>
      <c r="G102" s="75">
        <v>4</v>
      </c>
      <c r="H102" s="75">
        <v>2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75">
        <v>0</v>
      </c>
      <c r="P102" s="75">
        <v>0</v>
      </c>
      <c r="Q102" s="75">
        <v>0</v>
      </c>
      <c r="R102" s="115">
        <v>22</v>
      </c>
      <c r="S102" s="116">
        <f>SUM(LARGE(B102:Q102,{1,2,3,4,5,6,7,8,9,10}))</f>
        <v>22</v>
      </c>
      <c r="T102" s="75">
        <f>RANK(S102,$S$3:$S$178)</f>
        <v>83</v>
      </c>
      <c r="U102" s="117">
        <f>R102/COUNTIF(B102:Q102,"&gt;0")</f>
        <v>4.4000000000000004</v>
      </c>
      <c r="V102" s="118">
        <f>COUNTIF(B102:Q102,"&gt;5")</f>
        <v>2</v>
      </c>
      <c r="W102" s="118">
        <f>COUNTIF(B102:Q102,"&gt;0")-SUM(V102,X102)</f>
        <v>3</v>
      </c>
      <c r="X102" s="118">
        <f>COUNTIF(B102:Q102,"=5")</f>
        <v>0</v>
      </c>
      <c r="Y102" s="119">
        <f>(V102+(X102/2))/SUM(V102,W102,X102)</f>
        <v>0.4</v>
      </c>
    </row>
    <row r="103" spans="1:25" ht="15" customHeight="1">
      <c r="A103" s="66" t="s">
        <v>220</v>
      </c>
      <c r="B103" s="75">
        <v>3</v>
      </c>
      <c r="C103" s="75">
        <v>5</v>
      </c>
      <c r="D103" s="75">
        <v>0</v>
      </c>
      <c r="E103" s="75">
        <v>0</v>
      </c>
      <c r="F103" s="75">
        <v>2.5</v>
      </c>
      <c r="G103" s="75">
        <v>3</v>
      </c>
      <c r="H103" s="75">
        <v>3.5</v>
      </c>
      <c r="I103" s="75">
        <v>0</v>
      </c>
      <c r="J103" s="75">
        <v>0</v>
      </c>
      <c r="K103" s="75">
        <v>0</v>
      </c>
      <c r="L103" s="75">
        <v>0</v>
      </c>
      <c r="M103" s="75">
        <v>0</v>
      </c>
      <c r="N103" s="75">
        <v>0</v>
      </c>
      <c r="O103" s="75">
        <v>0</v>
      </c>
      <c r="P103" s="75">
        <v>0</v>
      </c>
      <c r="Q103" s="75">
        <v>0</v>
      </c>
      <c r="R103" s="115">
        <v>17</v>
      </c>
      <c r="S103" s="116">
        <f>SUM(LARGE(B103:Q103,{1,2,3,4,5,6,7,8,9,10}))</f>
        <v>17</v>
      </c>
      <c r="T103" s="75">
        <f>RANK(S103,$S$3:$S$178)</f>
        <v>136</v>
      </c>
      <c r="U103" s="117">
        <f>R103/COUNTIF(B103:Q103,"&gt;0")</f>
        <v>3.4</v>
      </c>
      <c r="V103" s="118">
        <f>COUNTIF(B103:Q103,"&gt;5")</f>
        <v>0</v>
      </c>
      <c r="W103" s="118">
        <f>COUNTIF(B103:Q103,"&gt;0")-SUM(V103,X103)</f>
        <v>4</v>
      </c>
      <c r="X103" s="118">
        <f>COUNTIF(B103:Q103,"=5")</f>
        <v>1</v>
      </c>
      <c r="Y103" s="119">
        <f>(V103+(X103/2))/SUM(V103,W103,X103)</f>
        <v>0.1</v>
      </c>
    </row>
    <row r="104" spans="1:25" ht="15" customHeight="1">
      <c r="A104" s="66" t="s">
        <v>221</v>
      </c>
      <c r="B104" s="75">
        <v>0</v>
      </c>
      <c r="C104" s="75">
        <v>2.5</v>
      </c>
      <c r="D104" s="75">
        <v>0</v>
      </c>
      <c r="E104" s="75">
        <v>7</v>
      </c>
      <c r="F104" s="75">
        <v>0</v>
      </c>
      <c r="G104" s="75">
        <v>7</v>
      </c>
      <c r="H104" s="75">
        <v>7.5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115">
        <v>24</v>
      </c>
      <c r="S104" s="116">
        <f>SUM(LARGE(B104:Q104,{1,2,3,4,5,6,7,8,9,10}))</f>
        <v>24</v>
      </c>
      <c r="T104" s="75">
        <f>RANK(S104,$S$3:$S$178)</f>
        <v>61</v>
      </c>
      <c r="U104" s="117">
        <f>R104/COUNTIF(B104:Q104,"&gt;0")</f>
        <v>6</v>
      </c>
      <c r="V104" s="118">
        <f>COUNTIF(B104:Q104,"&gt;5")</f>
        <v>3</v>
      </c>
      <c r="W104" s="118">
        <f>COUNTIF(B104:Q104,"&gt;0")-SUM(V104,X104)</f>
        <v>1</v>
      </c>
      <c r="X104" s="118">
        <f>COUNTIF(B104:Q104,"=5")</f>
        <v>0</v>
      </c>
      <c r="Y104" s="119">
        <f>(V104+(X104/2))/SUM(V104,W104,X104)</f>
        <v>0.75</v>
      </c>
    </row>
    <row r="105" spans="1:25" ht="15" customHeight="1">
      <c r="A105" s="66" t="s">
        <v>222</v>
      </c>
      <c r="B105" s="75">
        <v>4</v>
      </c>
      <c r="C105" s="75">
        <v>0</v>
      </c>
      <c r="D105" s="75">
        <v>0</v>
      </c>
      <c r="E105" s="75">
        <v>3</v>
      </c>
      <c r="F105" s="75">
        <v>0</v>
      </c>
      <c r="G105" s="75"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75">
        <v>0</v>
      </c>
      <c r="P105" s="75">
        <v>0</v>
      </c>
      <c r="Q105" s="75">
        <v>0</v>
      </c>
      <c r="R105" s="115">
        <v>7</v>
      </c>
      <c r="S105" s="116">
        <f>SUM(LARGE(B105:Q105,{1,2,3,4,5,6,7,8,9,10}))</f>
        <v>7</v>
      </c>
      <c r="T105" s="75">
        <f>RANK(S105,$S$3:$S$178)</f>
        <v>174</v>
      </c>
      <c r="U105" s="117">
        <f>R105/COUNTIF(B105:Q105,"&gt;0")</f>
        <v>3.5</v>
      </c>
      <c r="V105" s="118">
        <f>COUNTIF(B105:Q105,"&gt;5")</f>
        <v>0</v>
      </c>
      <c r="W105" s="118">
        <f>COUNTIF(B105:Q105,"&gt;0")-SUM(V105,X105)</f>
        <v>2</v>
      </c>
      <c r="X105" s="118">
        <f>COUNTIF(B105:Q105,"=5")</f>
        <v>0</v>
      </c>
      <c r="Y105" s="119">
        <f>(V105+(X105/2))/SUM(V105,W105,X105)</f>
        <v>0</v>
      </c>
    </row>
    <row r="106" spans="1:25" ht="15" customHeight="1">
      <c r="A106" s="66" t="s">
        <v>223</v>
      </c>
      <c r="B106" s="75">
        <v>0</v>
      </c>
      <c r="C106" s="75">
        <v>7.5</v>
      </c>
      <c r="D106" s="75">
        <v>0</v>
      </c>
      <c r="E106" s="75">
        <v>6</v>
      </c>
      <c r="F106" s="75">
        <v>6</v>
      </c>
      <c r="G106" s="75">
        <v>0</v>
      </c>
      <c r="H106" s="75">
        <v>6</v>
      </c>
      <c r="I106" s="75">
        <v>0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75">
        <v>0</v>
      </c>
      <c r="P106" s="75">
        <v>0</v>
      </c>
      <c r="Q106" s="75">
        <v>0</v>
      </c>
      <c r="R106" s="115">
        <v>25.5</v>
      </c>
      <c r="S106" s="116">
        <f>SUM(LARGE(B106:Q106,{1,2,3,4,5,6,7,8,9,10}))</f>
        <v>25.5</v>
      </c>
      <c r="T106" s="75">
        <f>RANK(S106,$S$3:$S$178)</f>
        <v>53</v>
      </c>
      <c r="U106" s="117">
        <f>R106/COUNTIF(B106:Q106,"&gt;0")</f>
        <v>6.375</v>
      </c>
      <c r="V106" s="118">
        <f>COUNTIF(B106:Q106,"&gt;5")</f>
        <v>4</v>
      </c>
      <c r="W106" s="118">
        <f>COUNTIF(B106:Q106,"&gt;0")-SUM(V106,X106)</f>
        <v>0</v>
      </c>
      <c r="X106" s="118">
        <f>COUNTIF(B106:Q106,"=5")</f>
        <v>0</v>
      </c>
      <c r="Y106" s="119">
        <f>(V106+(X106/2))/SUM(V106,W106,X106)</f>
        <v>1</v>
      </c>
    </row>
    <row r="107" spans="1:25" ht="15" customHeight="1">
      <c r="A107" s="66" t="s">
        <v>224</v>
      </c>
      <c r="B107" s="75">
        <v>8</v>
      </c>
      <c r="C107" s="75">
        <v>6.5</v>
      </c>
      <c r="D107" s="75">
        <v>0</v>
      </c>
      <c r="E107" s="75">
        <v>6.5</v>
      </c>
      <c r="F107" s="75">
        <v>3</v>
      </c>
      <c r="G107" s="75">
        <v>3</v>
      </c>
      <c r="H107" s="75">
        <v>5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115">
        <v>32</v>
      </c>
      <c r="S107" s="116">
        <f>SUM(LARGE(B107:Q107,{1,2,3,4,5,6,7,8,9,10}))</f>
        <v>32</v>
      </c>
      <c r="T107" s="75">
        <f>RANK(S107,$S$3:$S$178)</f>
        <v>8</v>
      </c>
      <c r="U107" s="117">
        <f>R107/COUNTIF(B107:Q107,"&gt;0")</f>
        <v>5.333333333333333</v>
      </c>
      <c r="V107" s="118">
        <f>COUNTIF(B107:Q107,"&gt;5")</f>
        <v>3</v>
      </c>
      <c r="W107" s="118">
        <f>COUNTIF(B107:Q107,"&gt;0")-SUM(V107,X107)</f>
        <v>2</v>
      </c>
      <c r="X107" s="118">
        <f>COUNTIF(B107:Q107,"=5")</f>
        <v>1</v>
      </c>
      <c r="Y107" s="119">
        <f>(V107+(X107/2))/SUM(V107,W107,X107)</f>
        <v>0.58333333333333337</v>
      </c>
    </row>
    <row r="108" spans="1:25" ht="15" customHeight="1">
      <c r="A108" s="66" t="s">
        <v>225</v>
      </c>
      <c r="B108" s="75">
        <v>0</v>
      </c>
      <c r="C108" s="75">
        <v>5</v>
      </c>
      <c r="D108" s="75">
        <v>0</v>
      </c>
      <c r="E108" s="75">
        <v>4</v>
      </c>
      <c r="F108" s="75">
        <v>6.5</v>
      </c>
      <c r="G108" s="75">
        <v>0</v>
      </c>
      <c r="H108" s="75">
        <v>3</v>
      </c>
      <c r="I108" s="75">
        <v>0</v>
      </c>
      <c r="J108" s="75">
        <v>0</v>
      </c>
      <c r="K108" s="75">
        <v>0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115">
        <v>18.5</v>
      </c>
      <c r="S108" s="116">
        <f>SUM(LARGE(B108:Q108,{1,2,3,4,5,6,7,8,9,10}))</f>
        <v>18.5</v>
      </c>
      <c r="T108" s="75">
        <f>RANK(S108,$S$3:$S$178)</f>
        <v>125</v>
      </c>
      <c r="U108" s="117">
        <f>R108/COUNTIF(B108:Q108,"&gt;0")</f>
        <v>4.625</v>
      </c>
      <c r="V108" s="118">
        <f>COUNTIF(B108:Q108,"&gt;5")</f>
        <v>1</v>
      </c>
      <c r="W108" s="118">
        <f>COUNTIF(B108:Q108,"&gt;0")-SUM(V108,X108)</f>
        <v>2</v>
      </c>
      <c r="X108" s="118">
        <f>COUNTIF(B108:Q108,"=5")</f>
        <v>1</v>
      </c>
      <c r="Y108" s="119">
        <f>(V108+(X108/2))/SUM(V108,W108,X108)</f>
        <v>0.375</v>
      </c>
    </row>
    <row r="109" spans="1:25" ht="15" customHeight="1">
      <c r="A109" s="66" t="s">
        <v>226</v>
      </c>
      <c r="B109" s="75">
        <v>0</v>
      </c>
      <c r="C109" s="75">
        <v>8.5</v>
      </c>
      <c r="D109" s="75">
        <v>0</v>
      </c>
      <c r="E109" s="75">
        <v>2</v>
      </c>
      <c r="F109" s="75">
        <v>4</v>
      </c>
      <c r="G109" s="75">
        <v>0</v>
      </c>
      <c r="H109" s="75">
        <v>0</v>
      </c>
      <c r="I109" s="75">
        <v>0</v>
      </c>
      <c r="J109" s="75">
        <v>0</v>
      </c>
      <c r="K109" s="75">
        <v>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115">
        <v>14.5</v>
      </c>
      <c r="S109" s="116">
        <f>SUM(LARGE(B109:Q109,{1,2,3,4,5,6,7,8,9,10}))</f>
        <v>14.5</v>
      </c>
      <c r="T109" s="75">
        <f>RANK(S109,$S$3:$S$178)</f>
        <v>153</v>
      </c>
      <c r="U109" s="117">
        <f>R109/COUNTIF(B109:Q109,"&gt;0")</f>
        <v>4.833333333333333</v>
      </c>
      <c r="V109" s="118">
        <f>COUNTIF(B109:Q109,"&gt;5")</f>
        <v>1</v>
      </c>
      <c r="W109" s="118">
        <f>COUNTIF(B109:Q109,"&gt;0")-SUM(V109,X109)</f>
        <v>2</v>
      </c>
      <c r="X109" s="118">
        <f>COUNTIF(B109:Q109,"=5")</f>
        <v>0</v>
      </c>
      <c r="Y109" s="119">
        <f>(V109+(X109/2))/SUM(V109,W109,X109)</f>
        <v>0.33333333333333331</v>
      </c>
    </row>
    <row r="110" spans="1:25" ht="15" customHeight="1">
      <c r="A110" s="66" t="s">
        <v>227</v>
      </c>
      <c r="B110" s="75">
        <v>3</v>
      </c>
      <c r="C110" s="75">
        <v>0</v>
      </c>
      <c r="D110" s="75">
        <v>0</v>
      </c>
      <c r="E110" s="75">
        <v>1.5</v>
      </c>
      <c r="F110" s="75">
        <v>6.5</v>
      </c>
      <c r="G110" s="75">
        <v>4</v>
      </c>
      <c r="H110" s="75">
        <v>6</v>
      </c>
      <c r="I110" s="75">
        <v>0</v>
      </c>
      <c r="J110" s="75">
        <v>0</v>
      </c>
      <c r="K110" s="75">
        <v>0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115">
        <v>21</v>
      </c>
      <c r="S110" s="116">
        <f>SUM(LARGE(B110:Q110,{1,2,3,4,5,6,7,8,9,10}))</f>
        <v>21</v>
      </c>
      <c r="T110" s="75">
        <f>RANK(S110,$S$3:$S$178)</f>
        <v>98</v>
      </c>
      <c r="U110" s="117">
        <f>R110/COUNTIF(B110:Q110,"&gt;0")</f>
        <v>4.2</v>
      </c>
      <c r="V110" s="118">
        <f>COUNTIF(B110:Q110,"&gt;5")</f>
        <v>2</v>
      </c>
      <c r="W110" s="118">
        <f>COUNTIF(B110:Q110,"&gt;0")-SUM(V110,X110)</f>
        <v>3</v>
      </c>
      <c r="X110" s="118">
        <f>COUNTIF(B110:Q110,"=5")</f>
        <v>0</v>
      </c>
      <c r="Y110" s="119">
        <f>(V110+(X110/2))/SUM(V110,W110,X110)</f>
        <v>0.4</v>
      </c>
    </row>
    <row r="111" spans="1:25" ht="15" customHeight="1">
      <c r="A111" s="66" t="s">
        <v>228</v>
      </c>
      <c r="B111" s="75">
        <v>7</v>
      </c>
      <c r="C111" s="75">
        <v>6</v>
      </c>
      <c r="D111" s="75">
        <v>0</v>
      </c>
      <c r="E111" s="75">
        <v>3</v>
      </c>
      <c r="F111" s="75">
        <v>6</v>
      </c>
      <c r="G111" s="75">
        <v>7</v>
      </c>
      <c r="H111" s="75"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115">
        <v>29</v>
      </c>
      <c r="S111" s="116">
        <f>SUM(LARGE(B111:Q111,{1,2,3,4,5,6,7,8,9,10}))</f>
        <v>29</v>
      </c>
      <c r="T111" s="75">
        <f>RANK(S111,$S$3:$S$178)</f>
        <v>23</v>
      </c>
      <c r="U111" s="117">
        <f>R111/COUNTIF(B111:Q111,"&gt;0")</f>
        <v>5.8</v>
      </c>
      <c r="V111" s="118">
        <f>COUNTIF(B111:Q111,"&gt;5")</f>
        <v>4</v>
      </c>
      <c r="W111" s="118">
        <f>COUNTIF(B111:Q111,"&gt;0")-SUM(V111,X111)</f>
        <v>1</v>
      </c>
      <c r="X111" s="118">
        <f>COUNTIF(B111:Q111,"=5")</f>
        <v>0</v>
      </c>
      <c r="Y111" s="119">
        <f>(V111+(X111/2))/SUM(V111,W111,X111)</f>
        <v>0.8</v>
      </c>
    </row>
    <row r="112" spans="1:25" ht="15" customHeight="1">
      <c r="A112" s="66" t="s">
        <v>229</v>
      </c>
      <c r="B112" s="75">
        <v>4</v>
      </c>
      <c r="C112" s="75">
        <v>0</v>
      </c>
      <c r="D112" s="75">
        <v>0</v>
      </c>
      <c r="E112" s="75">
        <v>7.5</v>
      </c>
      <c r="F112" s="75">
        <v>6.5</v>
      </c>
      <c r="G112" s="75">
        <v>0</v>
      </c>
      <c r="H112" s="75">
        <v>4</v>
      </c>
      <c r="I112" s="75">
        <v>0</v>
      </c>
      <c r="J112" s="75">
        <v>0</v>
      </c>
      <c r="K112" s="75">
        <v>0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115">
        <v>22</v>
      </c>
      <c r="S112" s="116">
        <f>SUM(LARGE(B112:Q112,{1,2,3,4,5,6,7,8,9,10}))</f>
        <v>22</v>
      </c>
      <c r="T112" s="75">
        <f>RANK(S112,$S$3:$S$178)</f>
        <v>83</v>
      </c>
      <c r="U112" s="117">
        <f>R112/COUNTIF(B112:Q112,"&gt;0")</f>
        <v>5.5</v>
      </c>
      <c r="V112" s="118">
        <f>COUNTIF(B112:Q112,"&gt;5")</f>
        <v>2</v>
      </c>
      <c r="W112" s="118">
        <f>COUNTIF(B112:Q112,"&gt;0")-SUM(V112,X112)</f>
        <v>2</v>
      </c>
      <c r="X112" s="118">
        <f>COUNTIF(B112:Q112,"=5")</f>
        <v>0</v>
      </c>
      <c r="Y112" s="119">
        <f>(V112+(X112/2))/SUM(V112,W112,X112)</f>
        <v>0.5</v>
      </c>
    </row>
    <row r="113" spans="1:25" ht="15" customHeight="1">
      <c r="A113" s="66" t="s">
        <v>230</v>
      </c>
      <c r="B113" s="75">
        <v>6.5</v>
      </c>
      <c r="C113" s="75">
        <v>7.5</v>
      </c>
      <c r="D113" s="75">
        <v>0</v>
      </c>
      <c r="E113" s="75">
        <v>5</v>
      </c>
      <c r="F113" s="75">
        <v>4</v>
      </c>
      <c r="G113" s="75">
        <v>2</v>
      </c>
      <c r="H113" s="75">
        <v>6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115">
        <v>31</v>
      </c>
      <c r="S113" s="116">
        <f>SUM(LARGE(B113:Q113,{1,2,3,4,5,6,7,8,9,10}))</f>
        <v>31</v>
      </c>
      <c r="T113" s="75">
        <f>RANK(S113,$S$3:$S$178)</f>
        <v>12</v>
      </c>
      <c r="U113" s="117">
        <f>R113/COUNTIF(B113:Q113,"&gt;0")</f>
        <v>5.166666666666667</v>
      </c>
      <c r="V113" s="118">
        <f>COUNTIF(B113:Q113,"&gt;5")</f>
        <v>3</v>
      </c>
      <c r="W113" s="118">
        <f>COUNTIF(B113:Q113,"&gt;0")-SUM(V113,X113)</f>
        <v>2</v>
      </c>
      <c r="X113" s="118">
        <f>COUNTIF(B113:Q113,"=5")</f>
        <v>1</v>
      </c>
      <c r="Y113" s="119">
        <f>(V113+(X113/2))/SUM(V113,W113,X113)</f>
        <v>0.58333333333333337</v>
      </c>
    </row>
    <row r="114" spans="1:25" ht="15" customHeight="1">
      <c r="A114" s="66" t="s">
        <v>231</v>
      </c>
      <c r="B114" s="75">
        <v>6</v>
      </c>
      <c r="C114" s="75">
        <v>0</v>
      </c>
      <c r="D114" s="75">
        <v>0</v>
      </c>
      <c r="E114" s="75">
        <v>3</v>
      </c>
      <c r="F114" s="75">
        <v>8</v>
      </c>
      <c r="G114" s="75">
        <v>3</v>
      </c>
      <c r="H114" s="75">
        <v>2.5</v>
      </c>
      <c r="I114" s="75">
        <v>0</v>
      </c>
      <c r="J114" s="75">
        <v>0</v>
      </c>
      <c r="K114" s="75">
        <v>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115">
        <v>22.5</v>
      </c>
      <c r="S114" s="116">
        <f>SUM(LARGE(B114:Q114,{1,2,3,4,5,6,7,8,9,10}))</f>
        <v>22.5</v>
      </c>
      <c r="T114" s="75">
        <f>RANK(S114,$S$3:$S$178)</f>
        <v>77</v>
      </c>
      <c r="U114" s="117">
        <f>R114/COUNTIF(B114:Q114,"&gt;0")</f>
        <v>4.5</v>
      </c>
      <c r="V114" s="118">
        <f>COUNTIF(B114:Q114,"&gt;5")</f>
        <v>2</v>
      </c>
      <c r="W114" s="118">
        <f>COUNTIF(B114:Q114,"&gt;0")-SUM(V114,X114)</f>
        <v>3</v>
      </c>
      <c r="X114" s="118">
        <f>COUNTIF(B114:Q114,"=5")</f>
        <v>0</v>
      </c>
      <c r="Y114" s="119">
        <f>(V114+(X114/2))/SUM(V114,W114,X114)</f>
        <v>0.4</v>
      </c>
    </row>
    <row r="115" spans="1:25" ht="15" customHeight="1">
      <c r="A115" s="66" t="s">
        <v>232</v>
      </c>
      <c r="B115" s="75">
        <v>0</v>
      </c>
      <c r="C115" s="75">
        <v>2.5</v>
      </c>
      <c r="D115" s="75">
        <v>0</v>
      </c>
      <c r="E115" s="75">
        <v>5</v>
      </c>
      <c r="F115" s="75">
        <v>7.5</v>
      </c>
      <c r="G115" s="75">
        <v>3</v>
      </c>
      <c r="H115" s="75">
        <v>0</v>
      </c>
      <c r="I115" s="75">
        <v>0</v>
      </c>
      <c r="J115" s="75">
        <v>0</v>
      </c>
      <c r="K115" s="75">
        <v>0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115">
        <v>18</v>
      </c>
      <c r="S115" s="116">
        <f>SUM(LARGE(B115:Q115,{1,2,3,4,5,6,7,8,9,10}))</f>
        <v>18</v>
      </c>
      <c r="T115" s="75">
        <f>RANK(S115,$S$3:$S$178)</f>
        <v>129</v>
      </c>
      <c r="U115" s="117">
        <f>R115/COUNTIF(B115:Q115,"&gt;0")</f>
        <v>4.5</v>
      </c>
      <c r="V115" s="118">
        <f>COUNTIF(B115:Q115,"&gt;5")</f>
        <v>1</v>
      </c>
      <c r="W115" s="118">
        <f>COUNTIF(B115:Q115,"&gt;0")-SUM(V115,X115)</f>
        <v>2</v>
      </c>
      <c r="X115" s="118">
        <f>COUNTIF(B115:Q115,"=5")</f>
        <v>1</v>
      </c>
      <c r="Y115" s="119">
        <f>(V115+(X115/2))/SUM(V115,W115,X115)</f>
        <v>0.375</v>
      </c>
    </row>
    <row r="116" spans="1:25" ht="15" customHeight="1">
      <c r="A116" s="66" t="s">
        <v>233</v>
      </c>
      <c r="B116" s="75">
        <v>2</v>
      </c>
      <c r="C116" s="75">
        <v>7.5</v>
      </c>
      <c r="D116" s="75">
        <v>0</v>
      </c>
      <c r="E116" s="75">
        <v>3.5</v>
      </c>
      <c r="F116" s="75">
        <v>4</v>
      </c>
      <c r="G116" s="75">
        <v>0</v>
      </c>
      <c r="H116" s="75">
        <v>6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115">
        <v>23</v>
      </c>
      <c r="S116" s="116">
        <f>SUM(LARGE(B116:Q116,{1,2,3,4,5,6,7,8,9,10}))</f>
        <v>23</v>
      </c>
      <c r="T116" s="75">
        <f>RANK(S116,$S$3:$S$178)</f>
        <v>71</v>
      </c>
      <c r="U116" s="117">
        <f>R116/COUNTIF(B116:Q116,"&gt;0")</f>
        <v>4.5999999999999996</v>
      </c>
      <c r="V116" s="118">
        <f>COUNTIF(B116:Q116,"&gt;5")</f>
        <v>2</v>
      </c>
      <c r="W116" s="118">
        <f>COUNTIF(B116:Q116,"&gt;0")-SUM(V116,X116)</f>
        <v>3</v>
      </c>
      <c r="X116" s="118">
        <f>COUNTIF(B116:Q116,"=5")</f>
        <v>0</v>
      </c>
      <c r="Y116" s="119">
        <f>(V116+(X116/2))/SUM(V116,W116,X116)</f>
        <v>0.4</v>
      </c>
    </row>
    <row r="117" spans="1:25" ht="15" customHeight="1">
      <c r="A117" s="66" t="s">
        <v>234</v>
      </c>
      <c r="B117" s="75">
        <v>3.5</v>
      </c>
      <c r="C117" s="75">
        <v>0</v>
      </c>
      <c r="D117" s="75">
        <v>0</v>
      </c>
      <c r="E117" s="75">
        <v>3.5</v>
      </c>
      <c r="F117" s="75">
        <v>0</v>
      </c>
      <c r="G117" s="75">
        <v>3.5</v>
      </c>
      <c r="H117" s="75">
        <v>3.5</v>
      </c>
      <c r="I117" s="75">
        <v>0</v>
      </c>
      <c r="J117" s="75">
        <v>0</v>
      </c>
      <c r="K117" s="75">
        <v>0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115">
        <v>14</v>
      </c>
      <c r="S117" s="116">
        <f>SUM(LARGE(B117:Q117,{1,2,3,4,5,6,7,8,9,10}))</f>
        <v>14</v>
      </c>
      <c r="T117" s="75">
        <f>RANK(S117,$S$3:$S$178)</f>
        <v>158</v>
      </c>
      <c r="U117" s="117">
        <f>R117/COUNTIF(B117:Q117,"&gt;0")</f>
        <v>3.5</v>
      </c>
      <c r="V117" s="118">
        <f>COUNTIF(B117:Q117,"&gt;5")</f>
        <v>0</v>
      </c>
      <c r="W117" s="118">
        <f>COUNTIF(B117:Q117,"&gt;0")-SUM(V117,X117)</f>
        <v>4</v>
      </c>
      <c r="X117" s="118">
        <f>COUNTIF(B117:Q117,"=5")</f>
        <v>0</v>
      </c>
      <c r="Y117" s="119">
        <f>(V117+(X117/2))/SUM(V117,W117,X117)</f>
        <v>0</v>
      </c>
    </row>
    <row r="118" spans="1:25" ht="15" customHeight="1">
      <c r="A118" s="66" t="s">
        <v>235</v>
      </c>
      <c r="B118" s="75">
        <v>3.5</v>
      </c>
      <c r="C118" s="75">
        <v>5</v>
      </c>
      <c r="D118" s="75">
        <v>0</v>
      </c>
      <c r="E118" s="75">
        <v>0</v>
      </c>
      <c r="F118" s="75">
        <v>6.5</v>
      </c>
      <c r="G118" s="75">
        <v>5</v>
      </c>
      <c r="H118" s="75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115">
        <v>20</v>
      </c>
      <c r="S118" s="116">
        <f>SUM(LARGE(B118:Q118,{1,2,3,4,5,6,7,8,9,10}))</f>
        <v>20</v>
      </c>
      <c r="T118" s="75">
        <f>RANK(S118,$S$3:$S$178)</f>
        <v>105</v>
      </c>
      <c r="U118" s="117">
        <f>R118/COUNTIF(B118:Q118,"&gt;0")</f>
        <v>5</v>
      </c>
      <c r="V118" s="118">
        <f>COUNTIF(B118:Q118,"&gt;5")</f>
        <v>1</v>
      </c>
      <c r="W118" s="118">
        <f>COUNTIF(B118:Q118,"&gt;0")-SUM(V118,X118)</f>
        <v>1</v>
      </c>
      <c r="X118" s="118">
        <f>COUNTIF(B118:Q118,"=5")</f>
        <v>2</v>
      </c>
      <c r="Y118" s="119">
        <f>(V118+(X118/2))/SUM(V118,W118,X118)</f>
        <v>0.5</v>
      </c>
    </row>
    <row r="119" spans="1:25" ht="15" customHeight="1">
      <c r="A119" s="66" t="s">
        <v>236</v>
      </c>
      <c r="B119" s="75">
        <v>0</v>
      </c>
      <c r="C119" s="75">
        <v>7</v>
      </c>
      <c r="D119" s="75">
        <v>0</v>
      </c>
      <c r="E119" s="75">
        <v>6</v>
      </c>
      <c r="F119" s="75">
        <v>6</v>
      </c>
      <c r="G119" s="75">
        <v>0</v>
      </c>
      <c r="H119" s="75">
        <v>0</v>
      </c>
      <c r="I119" s="75">
        <v>0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115">
        <v>19</v>
      </c>
      <c r="S119" s="116">
        <f>SUM(LARGE(B119:Q119,{1,2,3,4,5,6,7,8,9,10}))</f>
        <v>19</v>
      </c>
      <c r="T119" s="75">
        <f>RANK(S119,$S$3:$S$178)</f>
        <v>118</v>
      </c>
      <c r="U119" s="117">
        <f>R119/COUNTIF(B119:Q119,"&gt;0")</f>
        <v>6.333333333333333</v>
      </c>
      <c r="V119" s="118">
        <f>COUNTIF(B119:Q119,"&gt;5")</f>
        <v>3</v>
      </c>
      <c r="W119" s="118">
        <f>COUNTIF(B119:Q119,"&gt;0")-SUM(V119,X119)</f>
        <v>0</v>
      </c>
      <c r="X119" s="118">
        <f>COUNTIF(B119:Q119,"=5")</f>
        <v>0</v>
      </c>
      <c r="Y119" s="119">
        <f>(V119+(X119/2))/SUM(V119,W119,X119)</f>
        <v>1</v>
      </c>
    </row>
    <row r="120" spans="1:25" ht="15" customHeight="1">
      <c r="A120" s="66" t="s">
        <v>237</v>
      </c>
      <c r="B120" s="75">
        <v>0</v>
      </c>
      <c r="C120" s="75">
        <v>6.5</v>
      </c>
      <c r="D120" s="75">
        <v>0</v>
      </c>
      <c r="E120" s="75">
        <v>6</v>
      </c>
      <c r="F120" s="75">
        <v>5</v>
      </c>
      <c r="G120" s="75">
        <v>3</v>
      </c>
      <c r="H120" s="75">
        <v>0</v>
      </c>
      <c r="I120" s="75">
        <v>0</v>
      </c>
      <c r="J120" s="75">
        <v>0</v>
      </c>
      <c r="K120" s="75">
        <v>0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115">
        <v>20.5</v>
      </c>
      <c r="S120" s="116">
        <f>SUM(LARGE(B120:Q120,{1,2,3,4,5,6,7,8,9,10}))</f>
        <v>20.5</v>
      </c>
      <c r="T120" s="75">
        <f>RANK(S120,$S$3:$S$178)</f>
        <v>101</v>
      </c>
      <c r="U120" s="117">
        <f>R120/COUNTIF(B120:Q120,"&gt;0")</f>
        <v>5.125</v>
      </c>
      <c r="V120" s="118">
        <f>COUNTIF(B120:Q120,"&gt;5")</f>
        <v>2</v>
      </c>
      <c r="W120" s="118">
        <f>COUNTIF(B120:Q120,"&gt;0")-SUM(V120,X120)</f>
        <v>1</v>
      </c>
      <c r="X120" s="118">
        <f>COUNTIF(B120:Q120,"=5")</f>
        <v>1</v>
      </c>
      <c r="Y120" s="119">
        <f>(V120+(X120/2))/SUM(V120,W120,X120)</f>
        <v>0.625</v>
      </c>
    </row>
    <row r="121" spans="1:25" ht="15" customHeight="1">
      <c r="A121" s="66" t="s">
        <v>238</v>
      </c>
      <c r="B121" s="75">
        <v>1</v>
      </c>
      <c r="C121" s="75">
        <v>3.5</v>
      </c>
      <c r="D121" s="75">
        <v>0</v>
      </c>
      <c r="E121" s="75">
        <v>0</v>
      </c>
      <c r="F121" s="75">
        <v>9</v>
      </c>
      <c r="G121" s="75">
        <v>0</v>
      </c>
      <c r="H121" s="75">
        <v>6.5</v>
      </c>
      <c r="I121" s="75">
        <v>0</v>
      </c>
      <c r="J121" s="75">
        <v>0</v>
      </c>
      <c r="K121" s="75">
        <v>0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115">
        <v>20</v>
      </c>
      <c r="S121" s="116">
        <f>SUM(LARGE(B121:Q121,{1,2,3,4,5,6,7,8,9,10}))</f>
        <v>20</v>
      </c>
      <c r="T121" s="32">
        <f>RANK(S121,$S$3:$S$178)</f>
        <v>105</v>
      </c>
      <c r="U121" s="117">
        <f>R121/COUNTIF(B121:Q121,"&gt;0")</f>
        <v>5</v>
      </c>
      <c r="V121" s="118">
        <f>COUNTIF(B121:Q121,"&gt;5")</f>
        <v>2</v>
      </c>
      <c r="W121" s="118">
        <f>COUNTIF(B121:Q121,"&gt;0")-SUM(V121,X121)</f>
        <v>2</v>
      </c>
      <c r="X121" s="118">
        <f>COUNTIF(B121:Q121,"=5")</f>
        <v>0</v>
      </c>
      <c r="Y121" s="119">
        <f>(V121+(X121/2))/SUM(V121,W121,X121)</f>
        <v>0.5</v>
      </c>
    </row>
    <row r="122" spans="1:25" ht="15" customHeight="1">
      <c r="A122" s="66" t="s">
        <v>239</v>
      </c>
      <c r="B122" s="75">
        <v>3.5</v>
      </c>
      <c r="C122" s="75">
        <v>0</v>
      </c>
      <c r="D122" s="75">
        <v>0</v>
      </c>
      <c r="E122" s="75">
        <v>0</v>
      </c>
      <c r="F122" s="75">
        <v>4</v>
      </c>
      <c r="G122" s="75">
        <v>3</v>
      </c>
      <c r="H122" s="75">
        <v>3</v>
      </c>
      <c r="I122" s="75">
        <v>0</v>
      </c>
      <c r="J122" s="75">
        <v>0</v>
      </c>
      <c r="K122" s="75">
        <v>0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115">
        <v>13.5</v>
      </c>
      <c r="S122" s="116">
        <f>SUM(LARGE(B122:Q122,{1,2,3,4,5,6,7,8,9,10}))</f>
        <v>13.5</v>
      </c>
      <c r="T122" s="75">
        <f>RANK(S122,$S$3:$S$178)</f>
        <v>161</v>
      </c>
      <c r="U122" s="117">
        <f>R122/COUNTIF(B122:Q122,"&gt;0")</f>
        <v>3.375</v>
      </c>
      <c r="V122" s="118">
        <f>COUNTIF(B122:Q122,"&gt;5")</f>
        <v>0</v>
      </c>
      <c r="W122" s="118">
        <f>COUNTIF(B122:Q122,"&gt;0")-SUM(V122,X122)</f>
        <v>4</v>
      </c>
      <c r="X122" s="118">
        <f>COUNTIF(B122:Q122,"=5")</f>
        <v>0</v>
      </c>
      <c r="Y122" s="119">
        <f>(V122+(X122/2))/SUM(V122,W122,X122)</f>
        <v>0</v>
      </c>
    </row>
    <row r="123" spans="1:25" ht="15" customHeight="1">
      <c r="A123" s="66" t="s">
        <v>240</v>
      </c>
      <c r="B123" s="75">
        <v>0</v>
      </c>
      <c r="C123" s="75">
        <v>0</v>
      </c>
      <c r="D123" s="75">
        <v>0</v>
      </c>
      <c r="E123" s="75">
        <v>0</v>
      </c>
      <c r="F123" s="75">
        <v>4</v>
      </c>
      <c r="G123" s="75">
        <v>3</v>
      </c>
      <c r="H123" s="75">
        <v>4</v>
      </c>
      <c r="I123" s="75">
        <v>0</v>
      </c>
      <c r="J123" s="75">
        <v>0</v>
      </c>
      <c r="K123" s="75">
        <v>0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115">
        <v>11</v>
      </c>
      <c r="S123" s="116">
        <f>SUM(LARGE(B123:Q123,{1,2,3,4,5,6,7,8,9,10}))</f>
        <v>11</v>
      </c>
      <c r="T123" s="32">
        <f>RANK(S123,$S$3:$S$178)</f>
        <v>168</v>
      </c>
      <c r="U123" s="117">
        <f>R123/COUNTIF(B123:Q123,"&gt;0")</f>
        <v>3.6666666666666665</v>
      </c>
      <c r="V123" s="118">
        <f>COUNTIF(B123:Q123,"&gt;5")</f>
        <v>0</v>
      </c>
      <c r="W123" s="118">
        <f>COUNTIF(B123:Q123,"&gt;0")-SUM(V123,X123)</f>
        <v>3</v>
      </c>
      <c r="X123" s="118">
        <f>COUNTIF(B123:Q123,"=5")</f>
        <v>0</v>
      </c>
      <c r="Y123" s="119">
        <f>(V123+(X123/2))/SUM(V123,W123,X123)</f>
        <v>0</v>
      </c>
    </row>
    <row r="124" spans="1:25" ht="15" customHeight="1">
      <c r="A124" s="66" t="s">
        <v>241</v>
      </c>
      <c r="B124" s="75">
        <v>4</v>
      </c>
      <c r="C124" s="75">
        <v>0</v>
      </c>
      <c r="D124" s="75">
        <v>0</v>
      </c>
      <c r="E124" s="75">
        <v>0</v>
      </c>
      <c r="F124" s="75">
        <v>3</v>
      </c>
      <c r="G124" s="75">
        <v>6</v>
      </c>
      <c r="H124" s="75">
        <v>5</v>
      </c>
      <c r="I124" s="75">
        <v>0</v>
      </c>
      <c r="J124" s="75">
        <v>0</v>
      </c>
      <c r="K124" s="75">
        <v>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115">
        <v>18</v>
      </c>
      <c r="S124" s="116">
        <f>SUM(LARGE(B124:Q124,{1,2,3,4,5,6,7,8,9,10}))</f>
        <v>18</v>
      </c>
      <c r="T124" s="75">
        <f>RANK(S124,$S$3:$S$178)</f>
        <v>129</v>
      </c>
      <c r="U124" s="117">
        <f>R124/COUNTIF(B124:Q124,"&gt;0")</f>
        <v>4.5</v>
      </c>
      <c r="V124" s="118">
        <f>COUNTIF(B124:Q124,"&gt;5")</f>
        <v>1</v>
      </c>
      <c r="W124" s="118">
        <f>COUNTIF(B124:Q124,"&gt;0")-SUM(V124,X124)</f>
        <v>2</v>
      </c>
      <c r="X124" s="118">
        <f>COUNTIF(B124:Q124,"=5")</f>
        <v>1</v>
      </c>
      <c r="Y124" s="119">
        <f>(V124+(X124/2))/SUM(V124,W124,X124)</f>
        <v>0.375</v>
      </c>
    </row>
    <row r="125" spans="1:25" ht="15" customHeight="1">
      <c r="A125" s="66" t="s">
        <v>242</v>
      </c>
      <c r="B125" s="75">
        <v>4</v>
      </c>
      <c r="C125" s="75">
        <v>6.5</v>
      </c>
      <c r="D125" s="75">
        <v>0</v>
      </c>
      <c r="E125" s="75">
        <v>0</v>
      </c>
      <c r="F125" s="75">
        <v>2.5</v>
      </c>
      <c r="G125" s="75">
        <v>0</v>
      </c>
      <c r="H125" s="75">
        <v>6</v>
      </c>
      <c r="I125" s="75">
        <v>0</v>
      </c>
      <c r="J125" s="75">
        <v>0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115">
        <v>19</v>
      </c>
      <c r="S125" s="116">
        <f>SUM(LARGE(B125:Q125,{1,2,3,4,5,6,7,8,9,10}))</f>
        <v>19</v>
      </c>
      <c r="T125" s="75">
        <f>RANK(S125,$S$3:$S$178)</f>
        <v>118</v>
      </c>
      <c r="U125" s="117">
        <f>R125/COUNTIF(B125:Q125,"&gt;0")</f>
        <v>4.75</v>
      </c>
      <c r="V125" s="118">
        <f>COUNTIF(B125:Q125,"&gt;5")</f>
        <v>2</v>
      </c>
      <c r="W125" s="118">
        <f>COUNTIF(B125:Q125,"&gt;0")-SUM(V125,X125)</f>
        <v>2</v>
      </c>
      <c r="X125" s="118">
        <f>COUNTIF(B125:Q125,"=5")</f>
        <v>0</v>
      </c>
      <c r="Y125" s="119">
        <f>(V125+(X125/2))/SUM(V125,W125,X125)</f>
        <v>0.5</v>
      </c>
    </row>
    <row r="126" spans="1:25" ht="15" customHeight="1">
      <c r="A126" s="66" t="s">
        <v>243</v>
      </c>
      <c r="B126" s="75">
        <v>5</v>
      </c>
      <c r="C126" s="75">
        <v>0</v>
      </c>
      <c r="D126" s="75">
        <v>0</v>
      </c>
      <c r="E126" s="75">
        <v>4</v>
      </c>
      <c r="F126" s="75">
        <v>0</v>
      </c>
      <c r="G126" s="75">
        <v>0</v>
      </c>
      <c r="H126" s="75">
        <v>0</v>
      </c>
      <c r="I126" s="75">
        <v>0</v>
      </c>
      <c r="J126" s="75">
        <v>0</v>
      </c>
      <c r="K126" s="75">
        <v>0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115">
        <v>9</v>
      </c>
      <c r="S126" s="116">
        <f>SUM(LARGE(B126:Q126,{1,2,3,4,5,6,7,8,9,10}))</f>
        <v>9</v>
      </c>
      <c r="T126" s="75">
        <f>RANK(S126,$S$3:$S$178)</f>
        <v>171</v>
      </c>
      <c r="U126" s="117">
        <f>R126/COUNTIF(B126:Q126,"&gt;0")</f>
        <v>4.5</v>
      </c>
      <c r="V126" s="118">
        <f>COUNTIF(B126:Q126,"&gt;5")</f>
        <v>0</v>
      </c>
      <c r="W126" s="118">
        <f>COUNTIF(B126:Q126,"&gt;0")-SUM(V126,X126)</f>
        <v>1</v>
      </c>
      <c r="X126" s="118">
        <f>COUNTIF(B126:Q126,"=5")</f>
        <v>1</v>
      </c>
      <c r="Y126" s="119">
        <f>(V126+(X126/2))/SUM(V126,W126,X126)</f>
        <v>0.25</v>
      </c>
    </row>
    <row r="127" spans="1:25" ht="15" customHeight="1">
      <c r="A127" s="66" t="s">
        <v>244</v>
      </c>
      <c r="B127" s="75">
        <v>6.5</v>
      </c>
      <c r="C127" s="75">
        <v>0</v>
      </c>
      <c r="D127" s="75">
        <v>0</v>
      </c>
      <c r="E127" s="75">
        <v>4</v>
      </c>
      <c r="F127" s="75">
        <v>6</v>
      </c>
      <c r="G127" s="75">
        <v>0</v>
      </c>
      <c r="H127" s="75">
        <v>5</v>
      </c>
      <c r="I127" s="75">
        <v>0</v>
      </c>
      <c r="J127" s="75">
        <v>0</v>
      </c>
      <c r="K127" s="75">
        <v>0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115">
        <v>21.5</v>
      </c>
      <c r="S127" s="116">
        <f>SUM(LARGE(B127:Q127,{1,2,3,4,5,6,7,8,9,10}))</f>
        <v>21.5</v>
      </c>
      <c r="T127" s="75">
        <f>RANK(S127,$S$3:$S$178)</f>
        <v>92</v>
      </c>
      <c r="U127" s="117">
        <f>R127/COUNTIF(B127:Q127,"&gt;0")</f>
        <v>5.375</v>
      </c>
      <c r="V127" s="118">
        <f>COUNTIF(B127:Q127,"&gt;5")</f>
        <v>2</v>
      </c>
      <c r="W127" s="118">
        <f>COUNTIF(B127:Q127,"&gt;0")-SUM(V127,X127)</f>
        <v>1</v>
      </c>
      <c r="X127" s="118">
        <f>COUNTIF(B127:Q127,"=5")</f>
        <v>1</v>
      </c>
      <c r="Y127" s="119">
        <f>(V127+(X127/2))/SUM(V127,W127,X127)</f>
        <v>0.625</v>
      </c>
    </row>
    <row r="128" spans="1:25" ht="15" customHeight="1">
      <c r="A128" s="66" t="s">
        <v>245</v>
      </c>
      <c r="B128" s="75">
        <v>0</v>
      </c>
      <c r="C128" s="75">
        <v>0</v>
      </c>
      <c r="D128" s="75">
        <v>0</v>
      </c>
      <c r="E128" s="75">
        <v>6</v>
      </c>
      <c r="F128" s="75">
        <v>7</v>
      </c>
      <c r="G128" s="75">
        <v>4</v>
      </c>
      <c r="H128" s="75">
        <v>6</v>
      </c>
      <c r="I128" s="75">
        <v>0</v>
      </c>
      <c r="J128" s="75">
        <v>0</v>
      </c>
      <c r="K128" s="75">
        <v>0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115">
        <v>23</v>
      </c>
      <c r="S128" s="116">
        <f>SUM(LARGE(B128:Q128,{1,2,3,4,5,6,7,8,9,10}))</f>
        <v>23</v>
      </c>
      <c r="T128" s="75">
        <f>RANK(S128,$S$3:$S$178)</f>
        <v>71</v>
      </c>
      <c r="U128" s="117">
        <f>R128/COUNTIF(B128:Q128,"&gt;0")</f>
        <v>5.75</v>
      </c>
      <c r="V128" s="118">
        <f>COUNTIF(B128:Q128,"&gt;5")</f>
        <v>3</v>
      </c>
      <c r="W128" s="118">
        <f>COUNTIF(B128:Q128,"&gt;0")-SUM(V128,X128)</f>
        <v>1</v>
      </c>
      <c r="X128" s="118">
        <f>COUNTIF(B128:Q128,"=5")</f>
        <v>0</v>
      </c>
      <c r="Y128" s="119">
        <f>(V128+(X128/2))/SUM(V128,W128,X128)</f>
        <v>0.75</v>
      </c>
    </row>
    <row r="129" spans="1:25" ht="15" customHeight="1">
      <c r="A129" s="66" t="s">
        <v>246</v>
      </c>
      <c r="B129" s="75">
        <v>6</v>
      </c>
      <c r="C129" s="75">
        <v>3.5</v>
      </c>
      <c r="D129" s="75">
        <v>0</v>
      </c>
      <c r="E129" s="75">
        <v>6</v>
      </c>
      <c r="F129" s="75">
        <v>3</v>
      </c>
      <c r="G129" s="75">
        <v>3.5</v>
      </c>
      <c r="H129" s="75">
        <v>7</v>
      </c>
      <c r="I129" s="75">
        <v>0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115">
        <v>29</v>
      </c>
      <c r="S129" s="116">
        <f>SUM(LARGE(B129:Q129,{1,2,3,4,5,6,7,8,9,10}))</f>
        <v>29</v>
      </c>
      <c r="T129" s="75">
        <f>RANK(S129,$S$3:$S$178)</f>
        <v>23</v>
      </c>
      <c r="U129" s="117">
        <f>R129/COUNTIF(B129:Q129,"&gt;0")</f>
        <v>4.833333333333333</v>
      </c>
      <c r="V129" s="118">
        <f>COUNTIF(B129:Q129,"&gt;5")</f>
        <v>3</v>
      </c>
      <c r="W129" s="118">
        <f>COUNTIF(B129:Q129,"&gt;0")-SUM(V129,X129)</f>
        <v>3</v>
      </c>
      <c r="X129" s="118">
        <f>COUNTIF(B129:Q129,"=5")</f>
        <v>0</v>
      </c>
      <c r="Y129" s="119">
        <f>(V129+(X129/2))/SUM(V129,W129,X129)</f>
        <v>0.5</v>
      </c>
    </row>
    <row r="130" spans="1:25" ht="15" customHeight="1">
      <c r="A130" s="66" t="s">
        <v>247</v>
      </c>
      <c r="B130" s="75">
        <v>4</v>
      </c>
      <c r="C130" s="75">
        <v>0</v>
      </c>
      <c r="D130" s="75">
        <v>0</v>
      </c>
      <c r="E130" s="75">
        <v>0</v>
      </c>
      <c r="F130" s="75">
        <v>4</v>
      </c>
      <c r="G130" s="75">
        <v>3</v>
      </c>
      <c r="H130" s="75">
        <v>4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115">
        <v>15</v>
      </c>
      <c r="S130" s="116">
        <f>SUM(LARGE(B130:Q130,{1,2,3,4,5,6,7,8,9,10}))</f>
        <v>15</v>
      </c>
      <c r="T130" s="75">
        <f>RANK(S130,$S$3:$S$178)</f>
        <v>150</v>
      </c>
      <c r="U130" s="117">
        <f>R130/COUNTIF(B130:Q130,"&gt;0")</f>
        <v>3.75</v>
      </c>
      <c r="V130" s="118">
        <f>COUNTIF(B130:Q130,"&gt;5")</f>
        <v>0</v>
      </c>
      <c r="W130" s="118">
        <f>COUNTIF(B130:Q130,"&gt;0")-SUM(V130,X130)</f>
        <v>4</v>
      </c>
      <c r="X130" s="118">
        <f>COUNTIF(B130:Q130,"=5")</f>
        <v>0</v>
      </c>
      <c r="Y130" s="119">
        <f>(V130+(X130/2))/SUM(V130,W130,X130)</f>
        <v>0</v>
      </c>
    </row>
    <row r="131" spans="1:25" ht="15" customHeight="1">
      <c r="A131" s="66" t="s">
        <v>248</v>
      </c>
      <c r="B131" s="75">
        <v>4</v>
      </c>
      <c r="C131" s="75">
        <v>3.5</v>
      </c>
      <c r="D131" s="75">
        <v>0</v>
      </c>
      <c r="E131" s="75">
        <v>3</v>
      </c>
      <c r="F131" s="75">
        <v>0</v>
      </c>
      <c r="G131" s="75">
        <v>0</v>
      </c>
      <c r="H131" s="75">
        <v>4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115">
        <v>14.5</v>
      </c>
      <c r="S131" s="116">
        <f>SUM(LARGE(B131:Q131,{1,2,3,4,5,6,7,8,9,10}))</f>
        <v>14.5</v>
      </c>
      <c r="T131" s="32">
        <f>RANK(S131,$S$3:$S$178)</f>
        <v>153</v>
      </c>
      <c r="U131" s="117">
        <f>R131/COUNTIF(B131:Q131,"&gt;0")</f>
        <v>3.625</v>
      </c>
      <c r="V131" s="118">
        <f>COUNTIF(B131:Q131,"&gt;5")</f>
        <v>0</v>
      </c>
      <c r="W131" s="118">
        <f>COUNTIF(B131:Q131,"&gt;0")-SUM(V131,X131)</f>
        <v>4</v>
      </c>
      <c r="X131" s="118">
        <f>COUNTIF(B131:Q131,"=5")</f>
        <v>0</v>
      </c>
      <c r="Y131" s="119">
        <f>(V131+(X131/2))/SUM(V131,W131,X131)</f>
        <v>0</v>
      </c>
    </row>
    <row r="132" spans="1:25" ht="15" customHeight="1">
      <c r="A132" s="66" t="s">
        <v>249</v>
      </c>
      <c r="B132" s="75">
        <v>6</v>
      </c>
      <c r="C132" s="75">
        <v>4</v>
      </c>
      <c r="D132" s="75">
        <v>0</v>
      </c>
      <c r="E132" s="75">
        <v>7</v>
      </c>
      <c r="F132" s="75">
        <v>0</v>
      </c>
      <c r="G132" s="75">
        <v>3</v>
      </c>
      <c r="H132" s="75">
        <v>0</v>
      </c>
      <c r="I132" s="75">
        <v>0</v>
      </c>
      <c r="J132" s="75">
        <v>0</v>
      </c>
      <c r="K132" s="75">
        <v>0</v>
      </c>
      <c r="L132" s="75">
        <v>0</v>
      </c>
      <c r="M132" s="75">
        <v>0</v>
      </c>
      <c r="N132" s="75">
        <v>0</v>
      </c>
      <c r="O132" s="75">
        <v>0</v>
      </c>
      <c r="P132" s="75">
        <v>0</v>
      </c>
      <c r="Q132" s="75">
        <v>0</v>
      </c>
      <c r="R132" s="115">
        <v>20</v>
      </c>
      <c r="S132" s="116">
        <f>SUM(LARGE(B132:Q132,{1,2,3,4,5,6,7,8,9,10}))</f>
        <v>20</v>
      </c>
      <c r="T132" s="32">
        <f>RANK(S132,$S$3:$S$178)</f>
        <v>105</v>
      </c>
      <c r="U132" s="117">
        <f>R132/COUNTIF(B132:Q132,"&gt;0")</f>
        <v>5</v>
      </c>
      <c r="V132" s="118">
        <f>COUNTIF(B132:Q132,"&gt;5")</f>
        <v>2</v>
      </c>
      <c r="W132" s="118">
        <f>COUNTIF(B132:Q132,"&gt;0")-SUM(V132,X132)</f>
        <v>2</v>
      </c>
      <c r="X132" s="118">
        <f>COUNTIF(B132:Q132,"=5")</f>
        <v>0</v>
      </c>
      <c r="Y132" s="119">
        <f>(V132+(X132/2))/SUM(V132,W132,X132)</f>
        <v>0.5</v>
      </c>
    </row>
    <row r="133" spans="1:25" ht="15" customHeight="1">
      <c r="A133" s="66" t="s">
        <v>250</v>
      </c>
      <c r="B133" s="75">
        <v>5</v>
      </c>
      <c r="C133" s="75">
        <v>0</v>
      </c>
      <c r="D133" s="75">
        <v>0</v>
      </c>
      <c r="E133" s="75">
        <v>0</v>
      </c>
      <c r="F133" s="75">
        <v>0</v>
      </c>
      <c r="G133" s="75">
        <v>0</v>
      </c>
      <c r="H133" s="75">
        <v>0</v>
      </c>
      <c r="I133" s="75">
        <v>0</v>
      </c>
      <c r="J133" s="75">
        <v>0</v>
      </c>
      <c r="K133" s="75">
        <v>0</v>
      </c>
      <c r="L133" s="75">
        <v>0</v>
      </c>
      <c r="M133" s="75">
        <v>0</v>
      </c>
      <c r="N133" s="75">
        <v>0</v>
      </c>
      <c r="O133" s="75">
        <v>0</v>
      </c>
      <c r="P133" s="75">
        <v>0</v>
      </c>
      <c r="Q133" s="75">
        <v>0</v>
      </c>
      <c r="R133" s="115">
        <v>5</v>
      </c>
      <c r="S133" s="116">
        <f>SUM(LARGE(B133:Q133,{1,2,3,4,5,6,7,8,9,10}))</f>
        <v>5</v>
      </c>
      <c r="T133" s="32">
        <f>RANK(S133,$S$3:$S$178)</f>
        <v>175</v>
      </c>
      <c r="U133" s="117">
        <f>R133/COUNTIF(B133:Q133,"&gt;0")</f>
        <v>5</v>
      </c>
      <c r="V133" s="118">
        <f>COUNTIF(B133:Q133,"&gt;5")</f>
        <v>0</v>
      </c>
      <c r="W133" s="118">
        <f>COUNTIF(B133:Q133,"&gt;0")-SUM(V133,X133)</f>
        <v>0</v>
      </c>
      <c r="X133" s="118">
        <f>COUNTIF(B133:Q133,"=5")</f>
        <v>1</v>
      </c>
      <c r="Y133" s="119">
        <f>(V133+(X133/2))/SUM(V133,W133,X133)</f>
        <v>0.5</v>
      </c>
    </row>
    <row r="134" spans="1:25" ht="15" customHeight="1">
      <c r="A134" s="66" t="s">
        <v>251</v>
      </c>
      <c r="B134" s="75">
        <v>1.5</v>
      </c>
      <c r="C134" s="75">
        <v>4</v>
      </c>
      <c r="D134" s="75">
        <v>0</v>
      </c>
      <c r="E134" s="75">
        <v>4</v>
      </c>
      <c r="F134" s="75">
        <v>0</v>
      </c>
      <c r="G134" s="75">
        <v>7</v>
      </c>
      <c r="H134" s="75">
        <v>7</v>
      </c>
      <c r="I134" s="75">
        <v>0</v>
      </c>
      <c r="J134" s="75">
        <v>0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115">
        <v>23.5</v>
      </c>
      <c r="S134" s="116">
        <f>SUM(LARGE(B134:Q134,{1,2,3,4,5,6,7,8,9,10}))</f>
        <v>23.5</v>
      </c>
      <c r="T134" s="32">
        <f>RANK(S134,$S$3:$S$178)</f>
        <v>67</v>
      </c>
      <c r="U134" s="117">
        <f>R134/COUNTIF(B134:Q134,"&gt;0")</f>
        <v>4.7</v>
      </c>
      <c r="V134" s="118">
        <f>COUNTIF(B134:Q134,"&gt;5")</f>
        <v>2</v>
      </c>
      <c r="W134" s="118">
        <f>COUNTIF(B134:Q134,"&gt;0")-SUM(V134,X134)</f>
        <v>3</v>
      </c>
      <c r="X134" s="118">
        <f>COUNTIF(B134:Q134,"=5")</f>
        <v>0</v>
      </c>
      <c r="Y134" s="119">
        <f>(V134+(X134/2))/SUM(V134,W134,X134)</f>
        <v>0.4</v>
      </c>
    </row>
    <row r="135" spans="1:25" ht="15" customHeight="1">
      <c r="A135" s="66" t="s">
        <v>252</v>
      </c>
      <c r="B135" s="75">
        <v>5</v>
      </c>
      <c r="C135" s="75">
        <v>6</v>
      </c>
      <c r="D135" s="75">
        <v>0</v>
      </c>
      <c r="E135" s="75">
        <v>0</v>
      </c>
      <c r="F135" s="75">
        <v>0</v>
      </c>
      <c r="G135" s="75">
        <v>5</v>
      </c>
      <c r="H135" s="75">
        <v>6.5</v>
      </c>
      <c r="I135" s="75">
        <v>0</v>
      </c>
      <c r="J135" s="75">
        <v>0</v>
      </c>
      <c r="K135" s="75">
        <v>0</v>
      </c>
      <c r="L135" s="75">
        <v>0</v>
      </c>
      <c r="M135" s="75">
        <v>0</v>
      </c>
      <c r="N135" s="75">
        <v>0</v>
      </c>
      <c r="O135" s="75">
        <v>0</v>
      </c>
      <c r="P135" s="75">
        <v>0</v>
      </c>
      <c r="Q135" s="75">
        <v>0</v>
      </c>
      <c r="R135" s="115">
        <v>22.5</v>
      </c>
      <c r="S135" s="116">
        <f>SUM(LARGE(B135:Q135,{1,2,3,4,5,6,7,8,9,10}))</f>
        <v>22.5</v>
      </c>
      <c r="T135" s="32">
        <f>RANK(S135,$S$3:$S$178)</f>
        <v>77</v>
      </c>
      <c r="U135" s="117">
        <f>R135/COUNTIF(B135:Q135,"&gt;0")</f>
        <v>5.625</v>
      </c>
      <c r="V135" s="118">
        <f>COUNTIF(B135:Q135,"&gt;5")</f>
        <v>2</v>
      </c>
      <c r="W135" s="118">
        <f>COUNTIF(B135:Q135,"&gt;0")-SUM(V135,X135)</f>
        <v>0</v>
      </c>
      <c r="X135" s="118">
        <f>COUNTIF(B135:Q135,"=5")</f>
        <v>2</v>
      </c>
      <c r="Y135" s="119">
        <f>(V135+(X135/2))/SUM(V135,W135,X135)</f>
        <v>0.75</v>
      </c>
    </row>
    <row r="136" spans="1:25" ht="15" customHeight="1">
      <c r="A136" s="66" t="s">
        <v>253</v>
      </c>
      <c r="B136" s="75">
        <v>6</v>
      </c>
      <c r="C136" s="75">
        <v>5</v>
      </c>
      <c r="D136" s="75">
        <v>0</v>
      </c>
      <c r="E136" s="75">
        <v>8.5</v>
      </c>
      <c r="F136" s="75">
        <v>5</v>
      </c>
      <c r="G136" s="75">
        <v>0</v>
      </c>
      <c r="H136" s="75">
        <v>3</v>
      </c>
      <c r="I136" s="75">
        <v>0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75">
        <v>0</v>
      </c>
      <c r="P136" s="75">
        <v>0</v>
      </c>
      <c r="Q136" s="75">
        <v>0</v>
      </c>
      <c r="R136" s="115">
        <v>27.5</v>
      </c>
      <c r="S136" s="116">
        <f>SUM(LARGE(B136:Q136,{1,2,3,4,5,6,7,8,9,10}))</f>
        <v>27.5</v>
      </c>
      <c r="T136" s="75">
        <f>RANK(S136,$S$3:$S$178)</f>
        <v>33</v>
      </c>
      <c r="U136" s="117">
        <f>R136/COUNTIF(B136:Q136,"&gt;0")</f>
        <v>5.5</v>
      </c>
      <c r="V136" s="118">
        <f>COUNTIF(B136:Q136,"&gt;5")</f>
        <v>2</v>
      </c>
      <c r="W136" s="118">
        <f>COUNTIF(B136:Q136,"&gt;0")-SUM(V136,X136)</f>
        <v>1</v>
      </c>
      <c r="X136" s="118">
        <f>COUNTIF(B136:Q136,"=5")</f>
        <v>2</v>
      </c>
      <c r="Y136" s="119">
        <f>(V136+(X136/2))/SUM(V136,W136,X136)</f>
        <v>0.6</v>
      </c>
    </row>
    <row r="137" spans="1:25" ht="15" customHeight="1">
      <c r="A137" s="66" t="s">
        <v>254</v>
      </c>
      <c r="B137" s="75">
        <v>0</v>
      </c>
      <c r="C137" s="75">
        <v>4</v>
      </c>
      <c r="D137" s="75">
        <v>0</v>
      </c>
      <c r="E137" s="75">
        <v>3</v>
      </c>
      <c r="F137" s="75">
        <v>0</v>
      </c>
      <c r="G137" s="75">
        <v>2.5</v>
      </c>
      <c r="H137" s="75">
        <v>5</v>
      </c>
      <c r="I137" s="75">
        <v>0</v>
      </c>
      <c r="J137" s="75">
        <v>0</v>
      </c>
      <c r="K137" s="75">
        <v>0</v>
      </c>
      <c r="L137" s="75">
        <v>0</v>
      </c>
      <c r="M137" s="75">
        <v>0</v>
      </c>
      <c r="N137" s="75">
        <v>0</v>
      </c>
      <c r="O137" s="75">
        <v>0</v>
      </c>
      <c r="P137" s="75">
        <v>0</v>
      </c>
      <c r="Q137" s="75">
        <v>0</v>
      </c>
      <c r="R137" s="115">
        <v>14.5</v>
      </c>
      <c r="S137" s="116">
        <f>SUM(LARGE(B137:Q137,{1,2,3,4,5,6,7,8,9,10}))</f>
        <v>14.5</v>
      </c>
      <c r="T137" s="75">
        <f>RANK(S137,$S$3:$S$178)</f>
        <v>153</v>
      </c>
      <c r="U137" s="117">
        <f>R137/COUNTIF(B137:Q137,"&gt;0")</f>
        <v>3.625</v>
      </c>
      <c r="V137" s="118">
        <f>COUNTIF(B137:Q137,"&gt;5")</f>
        <v>0</v>
      </c>
      <c r="W137" s="118">
        <f>COUNTIF(B137:Q137,"&gt;0")-SUM(V137,X137)</f>
        <v>3</v>
      </c>
      <c r="X137" s="118">
        <f>COUNTIF(B137:Q137,"=5")</f>
        <v>1</v>
      </c>
      <c r="Y137" s="119">
        <f>(V137+(X137/2))/SUM(V137,W137,X137)</f>
        <v>0.125</v>
      </c>
    </row>
    <row r="138" spans="1:25" ht="15" customHeight="1">
      <c r="A138" s="66" t="s">
        <v>255</v>
      </c>
      <c r="B138" s="75">
        <v>8</v>
      </c>
      <c r="C138" s="75">
        <v>3.5</v>
      </c>
      <c r="D138" s="75">
        <v>0</v>
      </c>
      <c r="E138" s="75">
        <v>2.5</v>
      </c>
      <c r="F138" s="75">
        <v>0</v>
      </c>
      <c r="G138" s="75">
        <v>5</v>
      </c>
      <c r="H138" s="75">
        <v>0</v>
      </c>
      <c r="I138" s="75">
        <v>0</v>
      </c>
      <c r="J138" s="75">
        <v>0</v>
      </c>
      <c r="K138" s="75">
        <v>0</v>
      </c>
      <c r="L138" s="75">
        <v>0</v>
      </c>
      <c r="M138" s="75">
        <v>0</v>
      </c>
      <c r="N138" s="75">
        <v>0</v>
      </c>
      <c r="O138" s="75">
        <v>0</v>
      </c>
      <c r="P138" s="75">
        <v>0</v>
      </c>
      <c r="Q138" s="75">
        <v>0</v>
      </c>
      <c r="R138" s="115">
        <v>19</v>
      </c>
      <c r="S138" s="116">
        <f>SUM(LARGE(B138:Q138,{1,2,3,4,5,6,7,8,9,10}))</f>
        <v>19</v>
      </c>
      <c r="T138" s="75">
        <f>RANK(S138,$S$3:$S$178)</f>
        <v>118</v>
      </c>
      <c r="U138" s="117">
        <f>R138/COUNTIF(B138:Q138,"&gt;0")</f>
        <v>4.75</v>
      </c>
      <c r="V138" s="118">
        <f>COUNTIF(B138:Q138,"&gt;5")</f>
        <v>1</v>
      </c>
      <c r="W138" s="118">
        <f>COUNTIF(B138:Q138,"&gt;0")-SUM(V138,X138)</f>
        <v>2</v>
      </c>
      <c r="X138" s="118">
        <f>COUNTIF(B138:Q138,"=5")</f>
        <v>1</v>
      </c>
      <c r="Y138" s="119">
        <f>(V138+(X138/2))/SUM(V138,W138,X138)</f>
        <v>0.375</v>
      </c>
    </row>
    <row r="139" spans="1:25" ht="15" customHeight="1">
      <c r="A139" s="66" t="s">
        <v>256</v>
      </c>
      <c r="B139" s="75">
        <v>4</v>
      </c>
      <c r="C139" s="75">
        <v>0</v>
      </c>
      <c r="D139" s="75">
        <v>0</v>
      </c>
      <c r="E139" s="75">
        <v>8.5</v>
      </c>
      <c r="F139" s="75">
        <v>3</v>
      </c>
      <c r="G139" s="75">
        <v>7</v>
      </c>
      <c r="H139" s="75">
        <v>8</v>
      </c>
      <c r="I139" s="75">
        <v>0</v>
      </c>
      <c r="J139" s="75">
        <v>0</v>
      </c>
      <c r="K139" s="75">
        <v>0</v>
      </c>
      <c r="L139" s="75">
        <v>0</v>
      </c>
      <c r="M139" s="75">
        <v>0</v>
      </c>
      <c r="N139" s="75">
        <v>0</v>
      </c>
      <c r="O139" s="75">
        <v>0</v>
      </c>
      <c r="P139" s="75">
        <v>0</v>
      </c>
      <c r="Q139" s="75">
        <v>0</v>
      </c>
      <c r="R139" s="115">
        <v>30.5</v>
      </c>
      <c r="S139" s="116">
        <f>SUM(LARGE(B139:Q139,{1,2,3,4,5,6,7,8,9,10}))</f>
        <v>30.5</v>
      </c>
      <c r="T139" s="75">
        <f>RANK(S139,$S$3:$S$178)</f>
        <v>16</v>
      </c>
      <c r="U139" s="117">
        <f>R139/COUNTIF(B139:Q139,"&gt;0")</f>
        <v>6.1</v>
      </c>
      <c r="V139" s="118">
        <f>COUNTIF(B139:Q139,"&gt;5")</f>
        <v>3</v>
      </c>
      <c r="W139" s="118">
        <f>COUNTIF(B139:Q139,"&gt;0")-SUM(V139,X139)</f>
        <v>2</v>
      </c>
      <c r="X139" s="118">
        <f>COUNTIF(B139:Q139,"=5")</f>
        <v>0</v>
      </c>
      <c r="Y139" s="119">
        <f>(V139+(X139/2))/SUM(V139,W139,X139)</f>
        <v>0.6</v>
      </c>
    </row>
    <row r="140" spans="1:25" ht="15" customHeight="1">
      <c r="A140" s="66" t="s">
        <v>257</v>
      </c>
      <c r="B140" s="75">
        <v>6</v>
      </c>
      <c r="C140" s="75">
        <v>6.5</v>
      </c>
      <c r="D140" s="75">
        <v>0</v>
      </c>
      <c r="E140" s="75">
        <v>0</v>
      </c>
      <c r="F140" s="75">
        <v>6.5</v>
      </c>
      <c r="G140" s="75">
        <v>2.5</v>
      </c>
      <c r="H140" s="75">
        <v>3</v>
      </c>
      <c r="I140" s="75">
        <v>0</v>
      </c>
      <c r="J140" s="75">
        <v>0</v>
      </c>
      <c r="K140" s="75">
        <v>0</v>
      </c>
      <c r="L140" s="75">
        <v>0</v>
      </c>
      <c r="M140" s="75">
        <v>0</v>
      </c>
      <c r="N140" s="75">
        <v>0</v>
      </c>
      <c r="O140" s="75">
        <v>0</v>
      </c>
      <c r="P140" s="75">
        <v>0</v>
      </c>
      <c r="Q140" s="75">
        <v>0</v>
      </c>
      <c r="R140" s="115">
        <v>24.5</v>
      </c>
      <c r="S140" s="116">
        <f>SUM(LARGE(B140:Q140,{1,2,3,4,5,6,7,8,9,10}))</f>
        <v>24.5</v>
      </c>
      <c r="T140" s="75">
        <f>RANK(S140,$S$3:$S$178)</f>
        <v>58</v>
      </c>
      <c r="U140" s="117">
        <f>R140/COUNTIF(B140:Q140,"&gt;0")</f>
        <v>4.9000000000000004</v>
      </c>
      <c r="V140" s="118">
        <f>COUNTIF(B140:Q140,"&gt;5")</f>
        <v>3</v>
      </c>
      <c r="W140" s="118">
        <f>COUNTIF(B140:Q140,"&gt;0")-SUM(V140,X140)</f>
        <v>2</v>
      </c>
      <c r="X140" s="118">
        <f>COUNTIF(B140:Q140,"=5")</f>
        <v>0</v>
      </c>
      <c r="Y140" s="119">
        <f>(V140+(X140/2))/SUM(V140,W140,X140)</f>
        <v>0.6</v>
      </c>
    </row>
    <row r="141" spans="1:25" ht="15" customHeight="1">
      <c r="A141" s="66" t="s">
        <v>258</v>
      </c>
      <c r="B141" s="75">
        <v>5</v>
      </c>
      <c r="C141" s="75">
        <v>3.5</v>
      </c>
      <c r="D141" s="75">
        <v>0</v>
      </c>
      <c r="E141" s="75">
        <v>8</v>
      </c>
      <c r="F141" s="75">
        <v>3.5</v>
      </c>
      <c r="G141" s="75">
        <v>5</v>
      </c>
      <c r="H141" s="75">
        <v>6.5</v>
      </c>
      <c r="I141" s="75">
        <v>0</v>
      </c>
      <c r="J141" s="75">
        <v>0</v>
      </c>
      <c r="K141" s="75">
        <v>0</v>
      </c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115">
        <v>31.5</v>
      </c>
      <c r="S141" s="116">
        <f>SUM(LARGE(B141:Q141,{1,2,3,4,5,6,7,8,9,10}))</f>
        <v>31.5</v>
      </c>
      <c r="T141" s="75">
        <f>RANK(S141,$S$3:$S$178)</f>
        <v>10</v>
      </c>
      <c r="U141" s="117">
        <f>R141/COUNTIF(B141:Q141,"&gt;0")</f>
        <v>5.25</v>
      </c>
      <c r="V141" s="118">
        <f>COUNTIF(B141:Q141,"&gt;5")</f>
        <v>2</v>
      </c>
      <c r="W141" s="118">
        <f>COUNTIF(B141:Q141,"&gt;0")-SUM(V141,X141)</f>
        <v>2</v>
      </c>
      <c r="X141" s="118">
        <f>COUNTIF(B141:Q141,"=5")</f>
        <v>2</v>
      </c>
      <c r="Y141" s="119">
        <f>(V141+(X141/2))/SUM(V141,W141,X141)</f>
        <v>0.5</v>
      </c>
    </row>
    <row r="142" spans="1:25" ht="15" customHeight="1">
      <c r="A142" s="66" t="s">
        <v>259</v>
      </c>
      <c r="B142" s="75">
        <v>8.5</v>
      </c>
      <c r="C142" s="75">
        <v>0</v>
      </c>
      <c r="D142" s="75">
        <v>0</v>
      </c>
      <c r="E142" s="75">
        <v>5</v>
      </c>
      <c r="F142" s="75">
        <v>0</v>
      </c>
      <c r="G142" s="75">
        <v>8</v>
      </c>
      <c r="H142" s="75">
        <v>3</v>
      </c>
      <c r="I142" s="75">
        <v>0</v>
      </c>
      <c r="J142" s="75">
        <v>0</v>
      </c>
      <c r="K142" s="75">
        <v>0</v>
      </c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115">
        <v>24.5</v>
      </c>
      <c r="S142" s="116">
        <f>SUM(LARGE(B142:Q142,{1,2,3,4,5,6,7,8,9,10}))</f>
        <v>24.5</v>
      </c>
      <c r="T142" s="75">
        <f>RANK(S142,$S$3:$S$178)</f>
        <v>58</v>
      </c>
      <c r="U142" s="117">
        <f>R142/COUNTIF(B142:Q142,"&gt;0")</f>
        <v>6.125</v>
      </c>
      <c r="V142" s="118">
        <f>COUNTIF(B142:Q142,"&gt;5")</f>
        <v>2</v>
      </c>
      <c r="W142" s="118">
        <f>COUNTIF(B142:Q142,"&gt;0")-SUM(V142,X142)</f>
        <v>1</v>
      </c>
      <c r="X142" s="118">
        <f>COUNTIF(B142:Q142,"=5")</f>
        <v>1</v>
      </c>
      <c r="Y142" s="119">
        <f>(V142+(X142/2))/SUM(V142,W142,X142)</f>
        <v>0.625</v>
      </c>
    </row>
    <row r="143" spans="1:25" ht="15" customHeight="1">
      <c r="A143" s="66" t="s">
        <v>260</v>
      </c>
      <c r="B143" s="75">
        <v>4</v>
      </c>
      <c r="C143" s="75">
        <v>5</v>
      </c>
      <c r="D143" s="75">
        <v>0</v>
      </c>
      <c r="E143" s="75">
        <v>3</v>
      </c>
      <c r="F143" s="75">
        <v>6.5</v>
      </c>
      <c r="G143" s="75">
        <v>0</v>
      </c>
      <c r="H143" s="75">
        <v>7.5</v>
      </c>
      <c r="I143" s="75">
        <v>0</v>
      </c>
      <c r="J143" s="75">
        <v>0</v>
      </c>
      <c r="K143" s="75">
        <v>0</v>
      </c>
      <c r="L143" s="75">
        <v>0</v>
      </c>
      <c r="M143" s="75">
        <v>0</v>
      </c>
      <c r="N143" s="75">
        <v>0</v>
      </c>
      <c r="O143" s="75">
        <v>0</v>
      </c>
      <c r="P143" s="75">
        <v>0</v>
      </c>
      <c r="Q143" s="75">
        <v>0</v>
      </c>
      <c r="R143" s="115">
        <v>26</v>
      </c>
      <c r="S143" s="116">
        <f>SUM(LARGE(B143:Q143,{1,2,3,4,5,6,7,8,9,10}))</f>
        <v>26</v>
      </c>
      <c r="T143" s="75">
        <f>RANK(S143,$S$3:$S$178)</f>
        <v>46</v>
      </c>
      <c r="U143" s="117">
        <f>R143/COUNTIF(B143:Q143,"&gt;0")</f>
        <v>5.2</v>
      </c>
      <c r="V143" s="118">
        <f>COUNTIF(B143:Q143,"&gt;5")</f>
        <v>2</v>
      </c>
      <c r="W143" s="118">
        <f>COUNTIF(B143:Q143,"&gt;0")-SUM(V143,X143)</f>
        <v>2</v>
      </c>
      <c r="X143" s="118">
        <f>COUNTIF(B143:Q143,"=5")</f>
        <v>1</v>
      </c>
      <c r="Y143" s="119">
        <f>(V143+(X143/2))/SUM(V143,W143,X143)</f>
        <v>0.5</v>
      </c>
    </row>
    <row r="144" spans="1:25" ht="15" customHeight="1">
      <c r="A144" s="66" t="s">
        <v>261</v>
      </c>
      <c r="B144" s="75">
        <v>9</v>
      </c>
      <c r="C144" s="75">
        <v>4</v>
      </c>
      <c r="D144" s="75">
        <v>0</v>
      </c>
      <c r="E144" s="75">
        <v>3.5</v>
      </c>
      <c r="F144" s="75">
        <v>0</v>
      </c>
      <c r="G144" s="75">
        <v>6</v>
      </c>
      <c r="H144" s="75">
        <v>7.5</v>
      </c>
      <c r="I144" s="75">
        <v>0</v>
      </c>
      <c r="J144" s="75">
        <v>0</v>
      </c>
      <c r="K144" s="75">
        <v>0</v>
      </c>
      <c r="L144" s="75">
        <v>0</v>
      </c>
      <c r="M144" s="75">
        <v>0</v>
      </c>
      <c r="N144" s="75">
        <v>0</v>
      </c>
      <c r="O144" s="75">
        <v>0</v>
      </c>
      <c r="P144" s="75">
        <v>0</v>
      </c>
      <c r="Q144" s="75">
        <v>0</v>
      </c>
      <c r="R144" s="115">
        <v>30</v>
      </c>
      <c r="S144" s="116">
        <f>SUM(LARGE(B144:Q144,{1,2,3,4,5,6,7,8,9,10}))</f>
        <v>30</v>
      </c>
      <c r="T144" s="75">
        <f>RANK(S144,$S$3:$S$178)</f>
        <v>18</v>
      </c>
      <c r="U144" s="117">
        <f>R144/COUNTIF(B144:Q144,"&gt;0")</f>
        <v>6</v>
      </c>
      <c r="V144" s="118">
        <f>COUNTIF(B144:Q144,"&gt;5")</f>
        <v>3</v>
      </c>
      <c r="W144" s="118">
        <f>COUNTIF(B144:Q144,"&gt;0")-SUM(V144,X144)</f>
        <v>2</v>
      </c>
      <c r="X144" s="118">
        <f>COUNTIF(B144:Q144,"=5")</f>
        <v>0</v>
      </c>
      <c r="Y144" s="119">
        <f>(V144+(X144/2))/SUM(V144,W144,X144)</f>
        <v>0.6</v>
      </c>
    </row>
    <row r="145" spans="1:25" ht="15" customHeight="1">
      <c r="A145" s="66" t="s">
        <v>262</v>
      </c>
      <c r="B145" s="75">
        <v>4</v>
      </c>
      <c r="C145" s="75">
        <v>5</v>
      </c>
      <c r="D145" s="75">
        <v>0</v>
      </c>
      <c r="E145" s="75">
        <v>3.5</v>
      </c>
      <c r="F145" s="75">
        <v>6</v>
      </c>
      <c r="G145" s="75">
        <v>7.5</v>
      </c>
      <c r="H145" s="75">
        <v>0</v>
      </c>
      <c r="I145" s="75">
        <v>0</v>
      </c>
      <c r="J145" s="75">
        <v>0</v>
      </c>
      <c r="K145" s="75">
        <v>0</v>
      </c>
      <c r="L145" s="75">
        <v>0</v>
      </c>
      <c r="M145" s="75">
        <v>0</v>
      </c>
      <c r="N145" s="75">
        <v>0</v>
      </c>
      <c r="O145" s="75">
        <v>0</v>
      </c>
      <c r="P145" s="75">
        <v>0</v>
      </c>
      <c r="Q145" s="75">
        <v>0</v>
      </c>
      <c r="R145" s="115">
        <v>26</v>
      </c>
      <c r="S145" s="116">
        <f>SUM(LARGE(B145:Q145,{1,2,3,4,5,6,7,8,9,10}))</f>
        <v>26</v>
      </c>
      <c r="T145" s="75">
        <f>RANK(S145,$S$3:$S$178)</f>
        <v>46</v>
      </c>
      <c r="U145" s="117">
        <f>R145/COUNTIF(B145:Q145,"&gt;0")</f>
        <v>5.2</v>
      </c>
      <c r="V145" s="118">
        <f>COUNTIF(B145:Q145,"&gt;5")</f>
        <v>2</v>
      </c>
      <c r="W145" s="118">
        <f>COUNTIF(B145:Q145,"&gt;0")-SUM(V145,X145)</f>
        <v>2</v>
      </c>
      <c r="X145" s="118">
        <f>COUNTIF(B145:Q145,"=5")</f>
        <v>1</v>
      </c>
      <c r="Y145" s="119">
        <f>(V145+(X145/2))/SUM(V145,W145,X145)</f>
        <v>0.5</v>
      </c>
    </row>
    <row r="146" spans="1:25" ht="15" customHeight="1">
      <c r="A146" s="66" t="s">
        <v>263</v>
      </c>
      <c r="B146" s="75">
        <v>3.5</v>
      </c>
      <c r="C146" s="75">
        <v>3.5</v>
      </c>
      <c r="D146" s="75">
        <v>0</v>
      </c>
      <c r="E146" s="75">
        <v>2.5</v>
      </c>
      <c r="F146" s="75">
        <v>3.5</v>
      </c>
      <c r="G146" s="75">
        <v>4</v>
      </c>
      <c r="H146" s="75">
        <v>6.5</v>
      </c>
      <c r="I146" s="75">
        <v>0</v>
      </c>
      <c r="J146" s="75">
        <v>0</v>
      </c>
      <c r="K146" s="75">
        <v>0</v>
      </c>
      <c r="L146" s="75">
        <v>0</v>
      </c>
      <c r="M146" s="75">
        <v>0</v>
      </c>
      <c r="N146" s="75">
        <v>0</v>
      </c>
      <c r="O146" s="75">
        <v>0</v>
      </c>
      <c r="P146" s="75">
        <v>0</v>
      </c>
      <c r="Q146" s="75">
        <v>0</v>
      </c>
      <c r="R146" s="115">
        <v>23.5</v>
      </c>
      <c r="S146" s="116">
        <f>SUM(LARGE(B146:Q146,{1,2,3,4,5,6,7,8,9,10}))</f>
        <v>23.5</v>
      </c>
      <c r="T146" s="75">
        <f>RANK(S146,$S$3:$S$178)</f>
        <v>67</v>
      </c>
      <c r="U146" s="117">
        <f>R146/COUNTIF(B146:Q146,"&gt;0")</f>
        <v>3.9166666666666665</v>
      </c>
      <c r="V146" s="118">
        <f>COUNTIF(B146:Q146,"&gt;5")</f>
        <v>1</v>
      </c>
      <c r="W146" s="118">
        <f>COUNTIF(B146:Q146,"&gt;0")-SUM(V146,X146)</f>
        <v>5</v>
      </c>
      <c r="X146" s="118">
        <f>COUNTIF(B146:Q146,"=5")</f>
        <v>0</v>
      </c>
      <c r="Y146" s="119">
        <f>(V146+(X146/2))/SUM(V146,W146,X146)</f>
        <v>0.16666666666666666</v>
      </c>
    </row>
    <row r="147" spans="1:25" ht="15" customHeight="1">
      <c r="A147" s="66" t="s">
        <v>264</v>
      </c>
      <c r="B147" s="75">
        <v>6.5</v>
      </c>
      <c r="C147" s="75">
        <v>7</v>
      </c>
      <c r="D147" s="75">
        <v>0</v>
      </c>
      <c r="E147" s="75">
        <v>7</v>
      </c>
      <c r="F147" s="75">
        <v>0</v>
      </c>
      <c r="G147" s="75">
        <v>0</v>
      </c>
      <c r="H147" s="75">
        <v>4</v>
      </c>
      <c r="I147" s="75">
        <v>0</v>
      </c>
      <c r="J147" s="75">
        <v>0</v>
      </c>
      <c r="K147" s="75">
        <v>0</v>
      </c>
      <c r="L147" s="75">
        <v>0</v>
      </c>
      <c r="M147" s="75">
        <v>0</v>
      </c>
      <c r="N147" s="75">
        <v>0</v>
      </c>
      <c r="O147" s="75">
        <v>0</v>
      </c>
      <c r="P147" s="75">
        <v>0</v>
      </c>
      <c r="Q147" s="75">
        <v>0</v>
      </c>
      <c r="R147" s="115">
        <v>24.5</v>
      </c>
      <c r="S147" s="116">
        <f>SUM(LARGE(B147:Q147,{1,2,3,4,5,6,7,8,9,10}))</f>
        <v>24.5</v>
      </c>
      <c r="T147" s="75">
        <f>RANK(S147,$S$3:$S$178)</f>
        <v>58</v>
      </c>
      <c r="U147" s="117">
        <f>R147/COUNTIF(B147:Q147,"&gt;0")</f>
        <v>6.125</v>
      </c>
      <c r="V147" s="118">
        <f>COUNTIF(B147:Q147,"&gt;5")</f>
        <v>3</v>
      </c>
      <c r="W147" s="118">
        <f>COUNTIF(B147:Q147,"&gt;0")-SUM(V147,X147)</f>
        <v>1</v>
      </c>
      <c r="X147" s="118">
        <f>COUNTIF(B147:Q147,"=5")</f>
        <v>0</v>
      </c>
      <c r="Y147" s="119">
        <f>(V147+(X147/2))/SUM(V147,W147,X147)</f>
        <v>0.75</v>
      </c>
    </row>
    <row r="148" spans="1:25" ht="15" customHeight="1">
      <c r="A148" s="66" t="s">
        <v>265</v>
      </c>
      <c r="B148" s="75">
        <v>0</v>
      </c>
      <c r="C148" s="75">
        <v>5</v>
      </c>
      <c r="D148" s="75">
        <v>0</v>
      </c>
      <c r="E148" s="75">
        <v>0</v>
      </c>
      <c r="F148" s="75">
        <v>6.5</v>
      </c>
      <c r="G148" s="75">
        <v>2.5</v>
      </c>
      <c r="H148" s="75">
        <v>0</v>
      </c>
      <c r="I148" s="75">
        <v>0</v>
      </c>
      <c r="J148" s="75">
        <v>0</v>
      </c>
      <c r="K148" s="75">
        <v>0</v>
      </c>
      <c r="L148" s="75">
        <v>0</v>
      </c>
      <c r="M148" s="75">
        <v>0</v>
      </c>
      <c r="N148" s="75">
        <v>0</v>
      </c>
      <c r="O148" s="75">
        <v>0</v>
      </c>
      <c r="P148" s="75">
        <v>0</v>
      </c>
      <c r="Q148" s="75">
        <v>0</v>
      </c>
      <c r="R148" s="115">
        <v>14</v>
      </c>
      <c r="S148" s="116">
        <f>SUM(LARGE(B148:Q148,{1,2,3,4,5,6,7,8,9,10}))</f>
        <v>14</v>
      </c>
      <c r="T148" s="75">
        <f>RANK(S148,$S$3:$S$178)</f>
        <v>158</v>
      </c>
      <c r="U148" s="117">
        <f>R148/COUNTIF(B148:Q148,"&gt;0")</f>
        <v>4.666666666666667</v>
      </c>
      <c r="V148" s="118">
        <f>COUNTIF(B148:Q148,"&gt;5")</f>
        <v>1</v>
      </c>
      <c r="W148" s="118">
        <f>COUNTIF(B148:Q148,"&gt;0")-SUM(V148,X148)</f>
        <v>1</v>
      </c>
      <c r="X148" s="118">
        <f>COUNTIF(B148:Q148,"=5")</f>
        <v>1</v>
      </c>
      <c r="Y148" s="119">
        <f>(V148+(X148/2))/SUM(V148,W148,X148)</f>
        <v>0.5</v>
      </c>
    </row>
    <row r="149" spans="1:25" ht="15" customHeight="1">
      <c r="A149" s="66" t="s">
        <v>266</v>
      </c>
      <c r="B149" s="75">
        <v>4</v>
      </c>
      <c r="C149" s="75">
        <v>9.5</v>
      </c>
      <c r="D149" s="75">
        <v>0</v>
      </c>
      <c r="E149" s="75">
        <v>0</v>
      </c>
      <c r="F149" s="75">
        <v>5</v>
      </c>
      <c r="G149" s="75">
        <v>6</v>
      </c>
      <c r="H149" s="75">
        <v>2.5</v>
      </c>
      <c r="I149" s="75">
        <v>0</v>
      </c>
      <c r="J149" s="75">
        <v>0</v>
      </c>
      <c r="K149" s="75">
        <v>0</v>
      </c>
      <c r="L149" s="75">
        <v>0</v>
      </c>
      <c r="M149" s="75">
        <v>0</v>
      </c>
      <c r="N149" s="75">
        <v>0</v>
      </c>
      <c r="O149" s="75">
        <v>0</v>
      </c>
      <c r="P149" s="75">
        <v>0</v>
      </c>
      <c r="Q149" s="75">
        <v>0</v>
      </c>
      <c r="R149" s="115">
        <v>27</v>
      </c>
      <c r="S149" s="116">
        <f>SUM(LARGE(B149:Q149,{1,2,3,4,5,6,7,8,9,10}))</f>
        <v>27</v>
      </c>
      <c r="T149" s="75">
        <f>RANK(S149,$S$3:$S$178)</f>
        <v>37</v>
      </c>
      <c r="U149" s="117">
        <f>R149/COUNTIF(B149:Q149,"&gt;0")</f>
        <v>5.4</v>
      </c>
      <c r="V149" s="118">
        <f>COUNTIF(B149:Q149,"&gt;5")</f>
        <v>2</v>
      </c>
      <c r="W149" s="118">
        <f>COUNTIF(B149:Q149,"&gt;0")-SUM(V149,X149)</f>
        <v>2</v>
      </c>
      <c r="X149" s="118">
        <f>COUNTIF(B149:Q149,"=5")</f>
        <v>1</v>
      </c>
      <c r="Y149" s="119">
        <f>(V149+(X149/2))/SUM(V149,W149,X149)</f>
        <v>0.5</v>
      </c>
    </row>
    <row r="150" spans="1:25" ht="15" customHeight="1">
      <c r="A150" s="66" t="s">
        <v>267</v>
      </c>
      <c r="B150" s="75">
        <v>0</v>
      </c>
      <c r="C150" s="75">
        <v>0</v>
      </c>
      <c r="D150" s="75">
        <v>0</v>
      </c>
      <c r="E150" s="75">
        <v>6.5</v>
      </c>
      <c r="F150" s="75">
        <v>3.5</v>
      </c>
      <c r="G150" s="75">
        <v>6</v>
      </c>
      <c r="H150" s="75">
        <v>4</v>
      </c>
      <c r="I150" s="75">
        <v>0</v>
      </c>
      <c r="J150" s="75">
        <v>0</v>
      </c>
      <c r="K150" s="75">
        <v>0</v>
      </c>
      <c r="L150" s="75">
        <v>0</v>
      </c>
      <c r="M150" s="75">
        <v>0</v>
      </c>
      <c r="N150" s="75">
        <v>0</v>
      </c>
      <c r="O150" s="75">
        <v>0</v>
      </c>
      <c r="P150" s="75">
        <v>0</v>
      </c>
      <c r="Q150" s="75">
        <v>0</v>
      </c>
      <c r="R150" s="115">
        <v>20</v>
      </c>
      <c r="S150" s="116">
        <f>SUM(LARGE(B150:Q150,{1,2,3,4,5,6,7,8,9,10}))</f>
        <v>20</v>
      </c>
      <c r="T150" s="75">
        <f>RANK(S150,$S$3:$S$178)</f>
        <v>105</v>
      </c>
      <c r="U150" s="117">
        <f>R150/COUNTIF(B150:Q150,"&gt;0")</f>
        <v>5</v>
      </c>
      <c r="V150" s="118">
        <f>COUNTIF(B150:Q150,"&gt;5")</f>
        <v>2</v>
      </c>
      <c r="W150" s="118">
        <f>COUNTIF(B150:Q150,"&gt;0")-SUM(V150,X150)</f>
        <v>2</v>
      </c>
      <c r="X150" s="118">
        <f>COUNTIF(B150:Q150,"=5")</f>
        <v>0</v>
      </c>
      <c r="Y150" s="119">
        <f>(V150+(X150/2))/SUM(V150,W150,X150)</f>
        <v>0.5</v>
      </c>
    </row>
    <row r="151" spans="1:25" ht="15" customHeight="1">
      <c r="A151" s="66" t="s">
        <v>268</v>
      </c>
      <c r="B151" s="75">
        <v>0</v>
      </c>
      <c r="C151" s="75">
        <v>2</v>
      </c>
      <c r="D151" s="75">
        <v>0</v>
      </c>
      <c r="E151" s="75">
        <v>4</v>
      </c>
      <c r="F151" s="75">
        <v>4</v>
      </c>
      <c r="G151" s="75">
        <v>5</v>
      </c>
      <c r="H151" s="75">
        <v>0</v>
      </c>
      <c r="I151" s="75">
        <v>0</v>
      </c>
      <c r="J151" s="75">
        <v>0</v>
      </c>
      <c r="K151" s="75">
        <v>0</v>
      </c>
      <c r="L151" s="75">
        <v>0</v>
      </c>
      <c r="M151" s="75">
        <v>0</v>
      </c>
      <c r="N151" s="75">
        <v>0</v>
      </c>
      <c r="O151" s="75">
        <v>0</v>
      </c>
      <c r="P151" s="75">
        <v>0</v>
      </c>
      <c r="Q151" s="75">
        <v>0</v>
      </c>
      <c r="R151" s="115">
        <v>15</v>
      </c>
      <c r="S151" s="116">
        <f>SUM(LARGE(B151:Q151,{1,2,3,4,5,6,7,8,9,10}))</f>
        <v>15</v>
      </c>
      <c r="T151" s="75">
        <f>RANK(S151,$S$3:$S$178)</f>
        <v>150</v>
      </c>
      <c r="U151" s="117">
        <f>R151/COUNTIF(B151:Q151,"&gt;0")</f>
        <v>3.75</v>
      </c>
      <c r="V151" s="118">
        <f>COUNTIF(B151:Q151,"&gt;5")</f>
        <v>0</v>
      </c>
      <c r="W151" s="118">
        <f>COUNTIF(B151:Q151,"&gt;0")-SUM(V151,X151)</f>
        <v>3</v>
      </c>
      <c r="X151" s="118">
        <f>COUNTIF(B151:Q151,"=5")</f>
        <v>1</v>
      </c>
      <c r="Y151" s="119">
        <f>(V151+(X151/2))/SUM(V151,W151,X151)</f>
        <v>0.125</v>
      </c>
    </row>
    <row r="152" spans="1:25" ht="15" customHeight="1">
      <c r="A152" s="66" t="s">
        <v>269</v>
      </c>
      <c r="B152" s="75">
        <v>6</v>
      </c>
      <c r="C152" s="75">
        <v>6</v>
      </c>
      <c r="D152" s="75">
        <v>0</v>
      </c>
      <c r="E152" s="75">
        <v>0</v>
      </c>
      <c r="F152" s="75">
        <v>8.5</v>
      </c>
      <c r="G152" s="75">
        <v>3.5</v>
      </c>
      <c r="H152" s="75">
        <v>5</v>
      </c>
      <c r="I152" s="75">
        <v>0</v>
      </c>
      <c r="J152" s="75">
        <v>0</v>
      </c>
      <c r="K152" s="75">
        <v>0</v>
      </c>
      <c r="L152" s="75">
        <v>0</v>
      </c>
      <c r="M152" s="75">
        <v>0</v>
      </c>
      <c r="N152" s="75">
        <v>0</v>
      </c>
      <c r="O152" s="75">
        <v>0</v>
      </c>
      <c r="P152" s="75">
        <v>0</v>
      </c>
      <c r="Q152" s="75">
        <v>0</v>
      </c>
      <c r="R152" s="115">
        <v>29</v>
      </c>
      <c r="S152" s="116">
        <f>SUM(LARGE(B152:Q152,{1,2,3,4,5,6,7,8,9,10}))</f>
        <v>29</v>
      </c>
      <c r="T152" s="75">
        <f>RANK(S152,$S$3:$S$178)</f>
        <v>23</v>
      </c>
      <c r="U152" s="117">
        <f>R152/COUNTIF(B152:Q152,"&gt;0")</f>
        <v>5.8</v>
      </c>
      <c r="V152" s="118">
        <f>COUNTIF(B152:Q152,"&gt;5")</f>
        <v>3</v>
      </c>
      <c r="W152" s="118">
        <f>COUNTIF(B152:Q152,"&gt;0")-SUM(V152,X152)</f>
        <v>1</v>
      </c>
      <c r="X152" s="118">
        <f>COUNTIF(B152:Q152,"=5")</f>
        <v>1</v>
      </c>
      <c r="Y152" s="119">
        <f>(V152+(X152/2))/SUM(V152,W152,X152)</f>
        <v>0.7</v>
      </c>
    </row>
    <row r="153" spans="1:25" ht="15" customHeight="1">
      <c r="A153" s="66" t="s">
        <v>270</v>
      </c>
      <c r="B153" s="75">
        <v>2</v>
      </c>
      <c r="C153" s="75">
        <v>3.5</v>
      </c>
      <c r="D153" s="75">
        <v>0</v>
      </c>
      <c r="E153" s="75">
        <v>2</v>
      </c>
      <c r="F153" s="75">
        <v>4</v>
      </c>
      <c r="G153" s="75">
        <v>4</v>
      </c>
      <c r="H153" s="75">
        <v>4</v>
      </c>
      <c r="I153" s="75">
        <v>0</v>
      </c>
      <c r="J153" s="75">
        <v>0</v>
      </c>
      <c r="K153" s="75">
        <v>0</v>
      </c>
      <c r="L153" s="75">
        <v>0</v>
      </c>
      <c r="M153" s="75">
        <v>0</v>
      </c>
      <c r="N153" s="75">
        <v>0</v>
      </c>
      <c r="O153" s="75">
        <v>0</v>
      </c>
      <c r="P153" s="75">
        <v>0</v>
      </c>
      <c r="Q153" s="75">
        <v>0</v>
      </c>
      <c r="R153" s="115">
        <v>19.5</v>
      </c>
      <c r="S153" s="116">
        <f>SUM(LARGE(B153:Q153,{1,2,3,4,5,6,7,8,9,10}))</f>
        <v>19.5</v>
      </c>
      <c r="T153" s="75">
        <f>RANK(S153,$S$3:$S$178)</f>
        <v>113</v>
      </c>
      <c r="U153" s="117">
        <f>R153/COUNTIF(B153:Q153,"&gt;0")</f>
        <v>3.25</v>
      </c>
      <c r="V153" s="118">
        <f>COUNTIF(B153:Q153,"&gt;5")</f>
        <v>0</v>
      </c>
      <c r="W153" s="118">
        <f>COUNTIF(B153:Q153,"&gt;0")-SUM(V153,X153)</f>
        <v>6</v>
      </c>
      <c r="X153" s="118">
        <f>COUNTIF(B153:Q153,"=5")</f>
        <v>0</v>
      </c>
      <c r="Y153" s="119">
        <f>(V153+(X153/2))/SUM(V153,W153,X153)</f>
        <v>0</v>
      </c>
    </row>
    <row r="154" spans="1:25" ht="15" customHeight="1">
      <c r="A154" s="66" t="s">
        <v>271</v>
      </c>
      <c r="B154" s="75">
        <v>0</v>
      </c>
      <c r="C154" s="75">
        <v>6</v>
      </c>
      <c r="D154" s="75">
        <v>0</v>
      </c>
      <c r="E154" s="75">
        <v>2.5</v>
      </c>
      <c r="F154" s="75">
        <v>6</v>
      </c>
      <c r="G154" s="75">
        <v>7.5</v>
      </c>
      <c r="H154" s="75">
        <v>4</v>
      </c>
      <c r="I154" s="75">
        <v>0</v>
      </c>
      <c r="J154" s="75">
        <v>0</v>
      </c>
      <c r="K154" s="75">
        <v>0</v>
      </c>
      <c r="L154" s="75">
        <v>0</v>
      </c>
      <c r="M154" s="75">
        <v>0</v>
      </c>
      <c r="N154" s="75">
        <v>0</v>
      </c>
      <c r="O154" s="75">
        <v>0</v>
      </c>
      <c r="P154" s="75">
        <v>0</v>
      </c>
      <c r="Q154" s="75">
        <v>0</v>
      </c>
      <c r="R154" s="115">
        <v>26</v>
      </c>
      <c r="S154" s="116">
        <f>SUM(LARGE(B154:Q154,{1,2,3,4,5,6,7,8,9,10}))</f>
        <v>26</v>
      </c>
      <c r="T154" s="75">
        <f>RANK(S154,$S$3:$S$178)</f>
        <v>46</v>
      </c>
      <c r="U154" s="117">
        <f>R154/COUNTIF(B154:Q154,"&gt;0")</f>
        <v>5.2</v>
      </c>
      <c r="V154" s="118">
        <f>COUNTIF(B154:Q154,"&gt;5")</f>
        <v>3</v>
      </c>
      <c r="W154" s="118">
        <f>COUNTIF(B154:Q154,"&gt;0")-SUM(V154,X154)</f>
        <v>2</v>
      </c>
      <c r="X154" s="118">
        <f>COUNTIF(B154:Q154,"=5")</f>
        <v>0</v>
      </c>
      <c r="Y154" s="119">
        <f>(V154+(X154/2))/SUM(V154,W154,X154)</f>
        <v>0.6</v>
      </c>
    </row>
    <row r="155" spans="1:25" ht="15" customHeight="1">
      <c r="A155" s="66" t="s">
        <v>272</v>
      </c>
      <c r="B155" s="75">
        <v>5</v>
      </c>
      <c r="C155" s="75">
        <v>0</v>
      </c>
      <c r="D155" s="75">
        <v>0</v>
      </c>
      <c r="E155" s="75">
        <v>5</v>
      </c>
      <c r="F155" s="75">
        <v>3.5</v>
      </c>
      <c r="G155" s="75">
        <v>3</v>
      </c>
      <c r="H155" s="75">
        <v>0</v>
      </c>
      <c r="I155" s="75">
        <v>0</v>
      </c>
      <c r="J155" s="75">
        <v>0</v>
      </c>
      <c r="K155" s="75">
        <v>0</v>
      </c>
      <c r="L155" s="75">
        <v>0</v>
      </c>
      <c r="M155" s="75">
        <v>0</v>
      </c>
      <c r="N155" s="75">
        <v>0</v>
      </c>
      <c r="O155" s="75">
        <v>0</v>
      </c>
      <c r="P155" s="75">
        <v>0</v>
      </c>
      <c r="Q155" s="75">
        <v>0</v>
      </c>
      <c r="R155" s="115">
        <v>16.5</v>
      </c>
      <c r="S155" s="116">
        <f>SUM(LARGE(B155:Q155,{1,2,3,4,5,6,7,8,9,10}))</f>
        <v>16.5</v>
      </c>
      <c r="T155" s="75">
        <f>RANK(S155,$S$3:$S$178)</f>
        <v>142</v>
      </c>
      <c r="U155" s="117">
        <f>R155/COUNTIF(B155:Q155,"&gt;0")</f>
        <v>4.125</v>
      </c>
      <c r="V155" s="118">
        <f>COUNTIF(B155:Q155,"&gt;5")</f>
        <v>0</v>
      </c>
      <c r="W155" s="118">
        <f>COUNTIF(B155:Q155,"&gt;0")-SUM(V155,X155)</f>
        <v>2</v>
      </c>
      <c r="X155" s="118">
        <f>COUNTIF(B155:Q155,"=5")</f>
        <v>2</v>
      </c>
      <c r="Y155" s="119">
        <f>(V155+(X155/2))/SUM(V155,W155,X155)</f>
        <v>0.25</v>
      </c>
    </row>
    <row r="156" spans="1:25" ht="15" customHeight="1">
      <c r="A156" s="66" t="s">
        <v>273</v>
      </c>
      <c r="B156" s="75">
        <v>3.5</v>
      </c>
      <c r="C156" s="75">
        <v>2.5</v>
      </c>
      <c r="D156" s="75">
        <v>0</v>
      </c>
      <c r="E156" s="75">
        <v>5</v>
      </c>
      <c r="F156" s="75">
        <v>6</v>
      </c>
      <c r="G156" s="75">
        <v>7</v>
      </c>
      <c r="H156" s="75">
        <v>7</v>
      </c>
      <c r="I156" s="75">
        <v>0</v>
      </c>
      <c r="J156" s="75">
        <v>0</v>
      </c>
      <c r="K156" s="75">
        <v>0</v>
      </c>
      <c r="L156" s="75">
        <v>0</v>
      </c>
      <c r="M156" s="75">
        <v>0</v>
      </c>
      <c r="N156" s="75">
        <v>0</v>
      </c>
      <c r="O156" s="75">
        <v>0</v>
      </c>
      <c r="P156" s="75">
        <v>0</v>
      </c>
      <c r="Q156" s="75">
        <v>0</v>
      </c>
      <c r="R156" s="115">
        <v>31</v>
      </c>
      <c r="S156" s="116">
        <f>SUM(LARGE(B156:Q156,{1,2,3,4,5,6,7,8,9,10}))</f>
        <v>31</v>
      </c>
      <c r="T156" s="75">
        <f>RANK(S156,$S$3:$S$178)</f>
        <v>12</v>
      </c>
      <c r="U156" s="117">
        <f>R156/COUNTIF(B156:Q156,"&gt;0")</f>
        <v>5.166666666666667</v>
      </c>
      <c r="V156" s="118">
        <f>COUNTIF(B156:Q156,"&gt;5")</f>
        <v>3</v>
      </c>
      <c r="W156" s="118">
        <f>COUNTIF(B156:Q156,"&gt;0")-SUM(V156,X156)</f>
        <v>2</v>
      </c>
      <c r="X156" s="118">
        <f>COUNTIF(B156:Q156,"=5")</f>
        <v>1</v>
      </c>
      <c r="Y156" s="119">
        <f>(V156+(X156/2))/SUM(V156,W156,X156)</f>
        <v>0.58333333333333337</v>
      </c>
    </row>
    <row r="157" spans="1:25" ht="15" customHeight="1">
      <c r="A157" s="66" t="s">
        <v>274</v>
      </c>
      <c r="B157" s="75">
        <v>0</v>
      </c>
      <c r="C157" s="75">
        <v>0</v>
      </c>
      <c r="D157" s="75">
        <v>0</v>
      </c>
      <c r="E157" s="75">
        <v>3</v>
      </c>
      <c r="F157" s="75">
        <v>2</v>
      </c>
      <c r="G157" s="75">
        <v>3.5</v>
      </c>
      <c r="H157" s="75">
        <v>3</v>
      </c>
      <c r="I157" s="75">
        <v>0</v>
      </c>
      <c r="J157" s="75">
        <v>0</v>
      </c>
      <c r="K157" s="75">
        <v>0</v>
      </c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115">
        <v>11.5</v>
      </c>
      <c r="S157" s="116">
        <f>SUM(LARGE(B157:Q157,{1,2,3,4,5,6,7,8,9,10}))</f>
        <v>11.5</v>
      </c>
      <c r="T157" s="75">
        <f>RANK(S157,$S$3:$S$178)</f>
        <v>166</v>
      </c>
      <c r="U157" s="117">
        <f>R157/COUNTIF(B157:Q157,"&gt;0")</f>
        <v>2.875</v>
      </c>
      <c r="V157" s="118">
        <f>COUNTIF(B157:Q157,"&gt;5")</f>
        <v>0</v>
      </c>
      <c r="W157" s="118">
        <f>COUNTIF(B157:Q157,"&gt;0")-SUM(V157,X157)</f>
        <v>4</v>
      </c>
      <c r="X157" s="118">
        <f>COUNTIF(B157:Q157,"=5")</f>
        <v>0</v>
      </c>
      <c r="Y157" s="119">
        <f>(V157+(X157/2))/SUM(V157,W157,X157)</f>
        <v>0</v>
      </c>
    </row>
    <row r="158" spans="1:25" ht="15" customHeight="1">
      <c r="A158" s="66" t="s">
        <v>275</v>
      </c>
      <c r="B158" s="75">
        <v>5</v>
      </c>
      <c r="C158" s="75">
        <v>5</v>
      </c>
      <c r="D158" s="75">
        <v>0</v>
      </c>
      <c r="E158" s="75">
        <v>2</v>
      </c>
      <c r="F158" s="75">
        <v>0</v>
      </c>
      <c r="G158" s="75">
        <v>7</v>
      </c>
      <c r="H158" s="75">
        <v>7.5</v>
      </c>
      <c r="I158" s="75">
        <v>0</v>
      </c>
      <c r="J158" s="75">
        <v>0</v>
      </c>
      <c r="K158" s="75">
        <v>0</v>
      </c>
      <c r="L158" s="75">
        <v>0</v>
      </c>
      <c r="M158" s="75">
        <v>0</v>
      </c>
      <c r="N158" s="75">
        <v>0</v>
      </c>
      <c r="O158" s="75">
        <v>0</v>
      </c>
      <c r="P158" s="75">
        <v>0</v>
      </c>
      <c r="Q158" s="75">
        <v>0</v>
      </c>
      <c r="R158" s="115">
        <v>26.5</v>
      </c>
      <c r="S158" s="116">
        <f>SUM(LARGE(B158:Q158,{1,2,3,4,5,6,7,8,9,10}))</f>
        <v>26.5</v>
      </c>
      <c r="T158" s="75">
        <f>RANK(S158,$S$3:$S$178)</f>
        <v>44</v>
      </c>
      <c r="U158" s="117">
        <f>R158/COUNTIF(B158:Q158,"&gt;0")</f>
        <v>5.3</v>
      </c>
      <c r="V158" s="118">
        <f>COUNTIF(B158:Q158,"&gt;5")</f>
        <v>2</v>
      </c>
      <c r="W158" s="118">
        <f>COUNTIF(B158:Q158,"&gt;0")-SUM(V158,X158)</f>
        <v>1</v>
      </c>
      <c r="X158" s="118">
        <f>COUNTIF(B158:Q158,"=5")</f>
        <v>2</v>
      </c>
      <c r="Y158" s="119">
        <f>(V158+(X158/2))/SUM(V158,W158,X158)</f>
        <v>0.6</v>
      </c>
    </row>
    <row r="159" spans="1:25" ht="15" customHeight="1">
      <c r="A159" s="66" t="s">
        <v>276</v>
      </c>
      <c r="B159" s="75">
        <v>6.5</v>
      </c>
      <c r="C159" s="75">
        <v>5</v>
      </c>
      <c r="D159" s="75">
        <v>0</v>
      </c>
      <c r="E159" s="75">
        <v>3</v>
      </c>
      <c r="F159" s="75">
        <v>0</v>
      </c>
      <c r="G159" s="75">
        <v>5</v>
      </c>
      <c r="H159" s="75">
        <v>0</v>
      </c>
      <c r="I159" s="75">
        <v>0</v>
      </c>
      <c r="J159" s="75">
        <v>0</v>
      </c>
      <c r="K159" s="75">
        <v>0</v>
      </c>
      <c r="L159" s="75">
        <v>0</v>
      </c>
      <c r="M159" s="75">
        <v>0</v>
      </c>
      <c r="N159" s="75">
        <v>0</v>
      </c>
      <c r="O159" s="75">
        <v>0</v>
      </c>
      <c r="P159" s="75">
        <v>0</v>
      </c>
      <c r="Q159" s="75">
        <v>0</v>
      </c>
      <c r="R159" s="115">
        <v>19.5</v>
      </c>
      <c r="S159" s="116">
        <f>SUM(LARGE(B159:Q159,{1,2,3,4,5,6,7,8,9,10}))</f>
        <v>19.5</v>
      </c>
      <c r="T159" s="75">
        <f>RANK(S159,$S$3:$S$178)</f>
        <v>113</v>
      </c>
      <c r="U159" s="117">
        <f>R159/COUNTIF(B159:Q159,"&gt;0")</f>
        <v>4.875</v>
      </c>
      <c r="V159" s="118">
        <f>COUNTIF(B159:Q159,"&gt;5")</f>
        <v>1</v>
      </c>
      <c r="W159" s="118">
        <f>COUNTIF(B159:Q159,"&gt;0")-SUM(V159,X159)</f>
        <v>1</v>
      </c>
      <c r="X159" s="118">
        <f>COUNTIF(B159:Q159,"=5")</f>
        <v>2</v>
      </c>
      <c r="Y159" s="119">
        <f>(V159+(X159/2))/SUM(V159,W159,X159)</f>
        <v>0.5</v>
      </c>
    </row>
    <row r="160" spans="1:25" ht="15" customHeight="1">
      <c r="A160" s="66" t="s">
        <v>277</v>
      </c>
      <c r="B160" s="75">
        <v>0</v>
      </c>
      <c r="C160" s="75">
        <v>0</v>
      </c>
      <c r="D160" s="75">
        <v>0</v>
      </c>
      <c r="E160" s="75">
        <v>3.5</v>
      </c>
      <c r="F160" s="75">
        <v>0</v>
      </c>
      <c r="G160" s="75">
        <v>6</v>
      </c>
      <c r="H160" s="75">
        <v>5</v>
      </c>
      <c r="I160" s="75">
        <v>0</v>
      </c>
      <c r="J160" s="75">
        <v>0</v>
      </c>
      <c r="K160" s="75">
        <v>0</v>
      </c>
      <c r="L160" s="75">
        <v>0</v>
      </c>
      <c r="M160" s="75">
        <v>0</v>
      </c>
      <c r="N160" s="75">
        <v>0</v>
      </c>
      <c r="O160" s="75">
        <v>0</v>
      </c>
      <c r="P160" s="75">
        <v>0</v>
      </c>
      <c r="Q160" s="75">
        <v>0</v>
      </c>
      <c r="R160" s="115">
        <v>14.5</v>
      </c>
      <c r="S160" s="116">
        <f>SUM(LARGE(B160:Q160,{1,2,3,4,5,6,7,8,9,10}))</f>
        <v>14.5</v>
      </c>
      <c r="T160" s="75">
        <f>RANK(S160,$S$3:$S$178)</f>
        <v>153</v>
      </c>
      <c r="U160" s="117">
        <f>R160/COUNTIF(B160:Q160,"&gt;0")</f>
        <v>4.833333333333333</v>
      </c>
      <c r="V160" s="118">
        <f>COUNTIF(B160:Q160,"&gt;5")</f>
        <v>1</v>
      </c>
      <c r="W160" s="118">
        <f>COUNTIF(B160:Q160,"&gt;0")-SUM(V160,X160)</f>
        <v>1</v>
      </c>
      <c r="X160" s="118">
        <f>COUNTIF(B160:Q160,"=5")</f>
        <v>1</v>
      </c>
      <c r="Y160" s="119">
        <f>(V160+(X160/2))/SUM(V160,W160,X160)</f>
        <v>0.5</v>
      </c>
    </row>
    <row r="161" spans="1:25" ht="15" customHeight="1">
      <c r="A161" s="66" t="s">
        <v>278</v>
      </c>
      <c r="B161" s="75">
        <v>0</v>
      </c>
      <c r="C161" s="75">
        <v>4</v>
      </c>
      <c r="D161" s="75">
        <v>0</v>
      </c>
      <c r="E161" s="75">
        <v>4</v>
      </c>
      <c r="F161" s="75">
        <v>0</v>
      </c>
      <c r="G161" s="75">
        <v>4</v>
      </c>
      <c r="H161" s="75">
        <v>5</v>
      </c>
      <c r="I161" s="75">
        <v>0</v>
      </c>
      <c r="J161" s="75">
        <v>0</v>
      </c>
      <c r="K161" s="75">
        <v>0</v>
      </c>
      <c r="L161" s="75">
        <v>0</v>
      </c>
      <c r="M161" s="75">
        <v>0</v>
      </c>
      <c r="N161" s="75">
        <v>0</v>
      </c>
      <c r="O161" s="75">
        <v>0</v>
      </c>
      <c r="P161" s="75">
        <v>0</v>
      </c>
      <c r="Q161" s="75">
        <v>0</v>
      </c>
      <c r="R161" s="115">
        <v>17</v>
      </c>
      <c r="S161" s="116">
        <f>SUM(LARGE(B161:Q161,{1,2,3,4,5,6,7,8,9,10}))</f>
        <v>17</v>
      </c>
      <c r="T161" s="75">
        <f>RANK(S161,$S$3:$S$178)</f>
        <v>136</v>
      </c>
      <c r="U161" s="117">
        <f>R161/COUNTIF(B161:Q161,"&gt;0")</f>
        <v>4.25</v>
      </c>
      <c r="V161" s="118">
        <f>COUNTIF(B161:Q161,"&gt;5")</f>
        <v>0</v>
      </c>
      <c r="W161" s="118">
        <f>COUNTIF(B161:Q161,"&gt;0")-SUM(V161,X161)</f>
        <v>3</v>
      </c>
      <c r="X161" s="118">
        <f>COUNTIF(B161:Q161,"=5")</f>
        <v>1</v>
      </c>
      <c r="Y161" s="119">
        <f>(V161+(X161/2))/SUM(V161,W161,X161)</f>
        <v>0.125</v>
      </c>
    </row>
    <row r="162" spans="1:25" ht="15" customHeight="1">
      <c r="A162" s="66" t="s">
        <v>279</v>
      </c>
      <c r="B162" s="75">
        <v>4</v>
      </c>
      <c r="C162" s="75">
        <v>0</v>
      </c>
      <c r="D162" s="75">
        <v>0</v>
      </c>
      <c r="E162" s="75">
        <v>5</v>
      </c>
      <c r="F162" s="75">
        <v>4</v>
      </c>
      <c r="G162" s="75">
        <v>0</v>
      </c>
      <c r="H162" s="75">
        <v>4</v>
      </c>
      <c r="I162" s="75">
        <v>0</v>
      </c>
      <c r="J162" s="75">
        <v>0</v>
      </c>
      <c r="K162" s="75">
        <v>0</v>
      </c>
      <c r="L162" s="75">
        <v>0</v>
      </c>
      <c r="M162" s="75">
        <v>0</v>
      </c>
      <c r="N162" s="75">
        <v>0</v>
      </c>
      <c r="O162" s="75">
        <v>0</v>
      </c>
      <c r="P162" s="75">
        <v>0</v>
      </c>
      <c r="Q162" s="75">
        <v>0</v>
      </c>
      <c r="R162" s="115">
        <v>17</v>
      </c>
      <c r="S162" s="116">
        <f>SUM(LARGE(B162:Q162,{1,2,3,4,5,6,7,8,9,10}))</f>
        <v>17</v>
      </c>
      <c r="T162" s="75">
        <f>RANK(S162,$S$3:$S$178)</f>
        <v>136</v>
      </c>
      <c r="U162" s="117">
        <f>R162/COUNTIF(B162:Q162,"&gt;0")</f>
        <v>4.25</v>
      </c>
      <c r="V162" s="118">
        <f>COUNTIF(B162:Q162,"&gt;5")</f>
        <v>0</v>
      </c>
      <c r="W162" s="118">
        <f>COUNTIF(B162:Q162,"&gt;0")-SUM(V162,X162)</f>
        <v>3</v>
      </c>
      <c r="X162" s="118">
        <f>COUNTIF(B162:Q162,"=5")</f>
        <v>1</v>
      </c>
      <c r="Y162" s="119">
        <f>(V162+(X162/2))/SUM(V162,W162,X162)</f>
        <v>0.125</v>
      </c>
    </row>
    <row r="163" spans="1:25" ht="15" customHeight="1">
      <c r="A163" s="66" t="s">
        <v>280</v>
      </c>
      <c r="B163" s="75">
        <v>6</v>
      </c>
      <c r="C163" s="75">
        <v>3.5</v>
      </c>
      <c r="D163" s="75">
        <v>0</v>
      </c>
      <c r="E163" s="75">
        <v>4</v>
      </c>
      <c r="F163" s="75">
        <v>6.5</v>
      </c>
      <c r="G163" s="75">
        <v>5</v>
      </c>
      <c r="H163" s="75">
        <v>0</v>
      </c>
      <c r="I163" s="75">
        <v>0</v>
      </c>
      <c r="J163" s="75">
        <v>0</v>
      </c>
      <c r="K163" s="75">
        <v>0</v>
      </c>
      <c r="L163" s="75">
        <v>0</v>
      </c>
      <c r="M163" s="75">
        <v>0</v>
      </c>
      <c r="N163" s="75">
        <v>0</v>
      </c>
      <c r="O163" s="75">
        <v>0</v>
      </c>
      <c r="P163" s="75">
        <v>0</v>
      </c>
      <c r="Q163" s="75">
        <v>0</v>
      </c>
      <c r="R163" s="115">
        <v>25</v>
      </c>
      <c r="S163" s="116">
        <f>SUM(LARGE(B163:Q163,{1,2,3,4,5,6,7,8,9,10}))</f>
        <v>25</v>
      </c>
      <c r="T163" s="75">
        <f>RANK(S163,$S$3:$S$178)</f>
        <v>55</v>
      </c>
      <c r="U163" s="117">
        <f>R163/COUNTIF(B163:Q163,"&gt;0")</f>
        <v>5</v>
      </c>
      <c r="V163" s="118">
        <f>COUNTIF(B163:Q163,"&gt;5")</f>
        <v>2</v>
      </c>
      <c r="W163" s="118">
        <f>COUNTIF(B163:Q163,"&gt;0")-SUM(V163,X163)</f>
        <v>2</v>
      </c>
      <c r="X163" s="118">
        <f>COUNTIF(B163:Q163,"=5")</f>
        <v>1</v>
      </c>
      <c r="Y163" s="119">
        <f>(V163+(X163/2))/SUM(V163,W163,X163)</f>
        <v>0.5</v>
      </c>
    </row>
    <row r="164" spans="1:25" ht="15" customHeight="1">
      <c r="A164" s="66" t="s">
        <v>281</v>
      </c>
      <c r="B164" s="75">
        <v>5</v>
      </c>
      <c r="C164" s="75">
        <v>2.5</v>
      </c>
      <c r="D164" s="75">
        <v>0</v>
      </c>
      <c r="E164" s="75">
        <v>7</v>
      </c>
      <c r="F164" s="75">
        <v>8</v>
      </c>
      <c r="G164" s="75">
        <v>0</v>
      </c>
      <c r="H164" s="75">
        <v>7</v>
      </c>
      <c r="I164" s="75">
        <v>0</v>
      </c>
      <c r="J164" s="75">
        <v>0</v>
      </c>
      <c r="K164" s="75">
        <v>0</v>
      </c>
      <c r="L164" s="75">
        <v>0</v>
      </c>
      <c r="M164" s="75">
        <v>0</v>
      </c>
      <c r="N164" s="75">
        <v>0</v>
      </c>
      <c r="O164" s="75">
        <v>0</v>
      </c>
      <c r="P164" s="75">
        <v>0</v>
      </c>
      <c r="Q164" s="75">
        <v>0</v>
      </c>
      <c r="R164" s="115">
        <v>29.5</v>
      </c>
      <c r="S164" s="116">
        <f>SUM(LARGE(B164:Q164,{1,2,3,4,5,6,7,8,9,10}))</f>
        <v>29.5</v>
      </c>
      <c r="T164" s="75">
        <f>RANK(S164,$S$3:$S$178)</f>
        <v>19</v>
      </c>
      <c r="U164" s="117">
        <f>R164/COUNTIF(B164:Q164,"&gt;0")</f>
        <v>5.9</v>
      </c>
      <c r="V164" s="118">
        <f>COUNTIF(B164:Q164,"&gt;5")</f>
        <v>3</v>
      </c>
      <c r="W164" s="118">
        <f>COUNTIF(B164:Q164,"&gt;0")-SUM(V164,X164)</f>
        <v>1</v>
      </c>
      <c r="X164" s="118">
        <f>COUNTIF(B164:Q164,"=5")</f>
        <v>1</v>
      </c>
      <c r="Y164" s="119">
        <f>(V164+(X164/2))/SUM(V164,W164,X164)</f>
        <v>0.7</v>
      </c>
    </row>
    <row r="165" spans="1:25" ht="15" customHeight="1">
      <c r="A165" s="66" t="s">
        <v>282</v>
      </c>
      <c r="B165" s="75">
        <v>0</v>
      </c>
      <c r="C165" s="75">
        <v>6.5</v>
      </c>
      <c r="D165" s="75">
        <v>0</v>
      </c>
      <c r="E165" s="75">
        <v>6.5</v>
      </c>
      <c r="F165" s="75">
        <v>0</v>
      </c>
      <c r="G165" s="75">
        <v>7.5</v>
      </c>
      <c r="H165" s="75">
        <v>7</v>
      </c>
      <c r="I165" s="75">
        <v>0</v>
      </c>
      <c r="J165" s="75">
        <v>0</v>
      </c>
      <c r="K165" s="75">
        <v>0</v>
      </c>
      <c r="L165" s="75">
        <v>0</v>
      </c>
      <c r="M165" s="75">
        <v>0</v>
      </c>
      <c r="N165" s="75">
        <v>0</v>
      </c>
      <c r="O165" s="75">
        <v>0</v>
      </c>
      <c r="P165" s="75">
        <v>0</v>
      </c>
      <c r="Q165" s="75">
        <v>0</v>
      </c>
      <c r="R165" s="115">
        <v>27.5</v>
      </c>
      <c r="S165" s="116">
        <f>SUM(LARGE(B165:Q165,{1,2,3,4,5,6,7,8,9,10}))</f>
        <v>27.5</v>
      </c>
      <c r="T165" s="75">
        <f>RANK(S165,$S$3:$S$178)</f>
        <v>33</v>
      </c>
      <c r="U165" s="117">
        <f>R165/COUNTIF(B165:Q165,"&gt;0")</f>
        <v>6.875</v>
      </c>
      <c r="V165" s="118">
        <f>COUNTIF(B165:Q165,"&gt;5")</f>
        <v>4</v>
      </c>
      <c r="W165" s="118">
        <f>COUNTIF(B165:Q165,"&gt;0")-SUM(V165,X165)</f>
        <v>0</v>
      </c>
      <c r="X165" s="118">
        <f>COUNTIF(B165:Q165,"=5")</f>
        <v>0</v>
      </c>
      <c r="Y165" s="119">
        <f>(V165+(X165/2))/SUM(V165,W165,X165)</f>
        <v>1</v>
      </c>
    </row>
    <row r="166" spans="1:25" ht="15" customHeight="1">
      <c r="A166" s="66" t="s">
        <v>283</v>
      </c>
      <c r="B166" s="75">
        <v>3</v>
      </c>
      <c r="C166" s="75">
        <v>0</v>
      </c>
      <c r="D166" s="75">
        <v>0</v>
      </c>
      <c r="E166" s="75">
        <v>6.5</v>
      </c>
      <c r="F166" s="75">
        <v>6</v>
      </c>
      <c r="G166" s="75">
        <v>0</v>
      </c>
      <c r="H166" s="75">
        <v>1.5</v>
      </c>
      <c r="I166" s="75">
        <v>0</v>
      </c>
      <c r="J166" s="75">
        <v>0</v>
      </c>
      <c r="K166" s="75">
        <v>0</v>
      </c>
      <c r="L166" s="75">
        <v>0</v>
      </c>
      <c r="M166" s="75">
        <v>0</v>
      </c>
      <c r="N166" s="75">
        <v>0</v>
      </c>
      <c r="O166" s="75">
        <v>0</v>
      </c>
      <c r="P166" s="75">
        <v>0</v>
      </c>
      <c r="Q166" s="75">
        <v>0</v>
      </c>
      <c r="R166" s="115">
        <v>17</v>
      </c>
      <c r="S166" s="116">
        <f>SUM(LARGE(B166:Q166,{1,2,3,4,5,6,7,8,9,10}))</f>
        <v>17</v>
      </c>
      <c r="T166" s="75">
        <f>RANK(S166,$S$3:$S$178)</f>
        <v>136</v>
      </c>
      <c r="U166" s="117">
        <f>R166/COUNTIF(B166:Q166,"&gt;0")</f>
        <v>4.25</v>
      </c>
      <c r="V166" s="118">
        <f>COUNTIF(B166:Q166,"&gt;5")</f>
        <v>2</v>
      </c>
      <c r="W166" s="118">
        <f>COUNTIF(B166:Q166,"&gt;0")-SUM(V166,X166)</f>
        <v>2</v>
      </c>
      <c r="X166" s="118">
        <f>COUNTIF(B166:Q166,"=5")</f>
        <v>0</v>
      </c>
      <c r="Y166" s="119">
        <f>(V166+(X166/2))/SUM(V166,W166,X166)</f>
        <v>0.5</v>
      </c>
    </row>
    <row r="167" spans="1:25" ht="15" customHeight="1">
      <c r="A167" s="66" t="s">
        <v>284</v>
      </c>
      <c r="B167" s="75">
        <v>4</v>
      </c>
      <c r="C167" s="75">
        <v>6</v>
      </c>
      <c r="D167" s="75">
        <v>0</v>
      </c>
      <c r="E167" s="75">
        <v>5</v>
      </c>
      <c r="F167" s="75">
        <v>4</v>
      </c>
      <c r="G167" s="75">
        <v>0</v>
      </c>
      <c r="H167" s="75">
        <v>3.5</v>
      </c>
      <c r="I167" s="75">
        <v>0</v>
      </c>
      <c r="J167" s="75">
        <v>0</v>
      </c>
      <c r="K167" s="75">
        <v>0</v>
      </c>
      <c r="L167" s="75">
        <v>0</v>
      </c>
      <c r="M167" s="75">
        <v>0</v>
      </c>
      <c r="N167" s="75">
        <v>0</v>
      </c>
      <c r="O167" s="75">
        <v>0</v>
      </c>
      <c r="P167" s="75">
        <v>0</v>
      </c>
      <c r="Q167" s="75">
        <v>0</v>
      </c>
      <c r="R167" s="115">
        <v>22.5</v>
      </c>
      <c r="S167" s="116">
        <f>SUM(LARGE(B167:Q167,{1,2,3,4,5,6,7,8,9,10}))</f>
        <v>22.5</v>
      </c>
      <c r="T167" s="75">
        <f>RANK(S167,$S$3:$S$178)</f>
        <v>77</v>
      </c>
      <c r="U167" s="117">
        <f>R167/COUNTIF(B167:Q167,"&gt;0")</f>
        <v>4.5</v>
      </c>
      <c r="V167" s="118">
        <f>COUNTIF(B167:Q167,"&gt;5")</f>
        <v>1</v>
      </c>
      <c r="W167" s="118">
        <f>COUNTIF(B167:Q167,"&gt;0")-SUM(V167,X167)</f>
        <v>3</v>
      </c>
      <c r="X167" s="118">
        <f>COUNTIF(B167:Q167,"=5")</f>
        <v>1</v>
      </c>
      <c r="Y167" s="119">
        <f>(V167+(X167/2))/SUM(V167,W167,X167)</f>
        <v>0.3</v>
      </c>
    </row>
    <row r="168" spans="1:25" ht="15" customHeight="1">
      <c r="A168" s="66" t="s">
        <v>285</v>
      </c>
      <c r="B168" s="75">
        <v>3.5</v>
      </c>
      <c r="C168" s="75">
        <v>1.5</v>
      </c>
      <c r="D168" s="75">
        <v>0</v>
      </c>
      <c r="E168" s="75">
        <v>6.5</v>
      </c>
      <c r="F168" s="75">
        <v>2</v>
      </c>
      <c r="G168" s="75">
        <v>3</v>
      </c>
      <c r="H168" s="75">
        <v>5</v>
      </c>
      <c r="I168" s="75">
        <v>0</v>
      </c>
      <c r="J168" s="75">
        <v>0</v>
      </c>
      <c r="K168" s="75">
        <v>0</v>
      </c>
      <c r="L168" s="75">
        <v>0</v>
      </c>
      <c r="M168" s="75">
        <v>0</v>
      </c>
      <c r="N168" s="75">
        <v>0</v>
      </c>
      <c r="O168" s="75">
        <v>0</v>
      </c>
      <c r="P168" s="75">
        <v>0</v>
      </c>
      <c r="Q168" s="75">
        <v>0</v>
      </c>
      <c r="R168" s="115">
        <v>21.5</v>
      </c>
      <c r="S168" s="116">
        <f>SUM(LARGE(B168:Q168,{1,2,3,4,5,6,7,8,9,10}))</f>
        <v>21.5</v>
      </c>
      <c r="T168" s="75">
        <f>RANK(S168,$S$3:$S$178)</f>
        <v>92</v>
      </c>
      <c r="U168" s="117">
        <f>R168/COUNTIF(B168:Q168,"&gt;0")</f>
        <v>3.5833333333333335</v>
      </c>
      <c r="V168" s="118">
        <f>COUNTIF(B168:Q168,"&gt;5")</f>
        <v>1</v>
      </c>
      <c r="W168" s="118">
        <f>COUNTIF(B168:Q168,"&gt;0")-SUM(V168,X168)</f>
        <v>4</v>
      </c>
      <c r="X168" s="118">
        <f>COUNTIF(B168:Q168,"=5")</f>
        <v>1</v>
      </c>
      <c r="Y168" s="119">
        <f>(V168+(X168/2))/SUM(V168,W168,X168)</f>
        <v>0.25</v>
      </c>
    </row>
    <row r="169" spans="1:25" ht="15" customHeight="1">
      <c r="A169" s="66" t="s">
        <v>286</v>
      </c>
      <c r="B169" s="75">
        <v>7</v>
      </c>
      <c r="C169" s="75">
        <v>0</v>
      </c>
      <c r="D169" s="75">
        <v>0</v>
      </c>
      <c r="E169" s="75">
        <v>0</v>
      </c>
      <c r="F169" s="75">
        <v>0</v>
      </c>
      <c r="G169" s="75">
        <v>5</v>
      </c>
      <c r="H169" s="75">
        <v>3.5</v>
      </c>
      <c r="I169" s="75">
        <v>0</v>
      </c>
      <c r="J169" s="75">
        <v>0</v>
      </c>
      <c r="K169" s="75">
        <v>0</v>
      </c>
      <c r="L169" s="75">
        <v>0</v>
      </c>
      <c r="M169" s="75">
        <v>0</v>
      </c>
      <c r="N169" s="75">
        <v>0</v>
      </c>
      <c r="O169" s="75">
        <v>0</v>
      </c>
      <c r="P169" s="75">
        <v>0</v>
      </c>
      <c r="Q169" s="75">
        <v>0</v>
      </c>
      <c r="R169" s="115">
        <v>15.5</v>
      </c>
      <c r="S169" s="116">
        <f>SUM(LARGE(B169:Q169,{1,2,3,4,5,6,7,8,9,10}))</f>
        <v>15.5</v>
      </c>
      <c r="T169" s="75">
        <f>RANK(S169,$S$3:$S$178)</f>
        <v>147</v>
      </c>
      <c r="U169" s="117">
        <f>R169/COUNTIF(B169:Q169,"&gt;0")</f>
        <v>5.166666666666667</v>
      </c>
      <c r="V169" s="118">
        <f>COUNTIF(B169:Q169,"&gt;5")</f>
        <v>1</v>
      </c>
      <c r="W169" s="118">
        <f>COUNTIF(B169:Q169,"&gt;0")-SUM(V169,X169)</f>
        <v>1</v>
      </c>
      <c r="X169" s="118">
        <f>COUNTIF(B169:Q169,"=5")</f>
        <v>1</v>
      </c>
      <c r="Y169" s="119">
        <f>(V169+(X169/2))/SUM(V169,W169,X169)</f>
        <v>0.5</v>
      </c>
    </row>
    <row r="170" spans="1:25" ht="15" customHeight="1">
      <c r="A170" s="66" t="s">
        <v>287</v>
      </c>
      <c r="B170" s="75">
        <v>6</v>
      </c>
      <c r="C170" s="75">
        <v>4</v>
      </c>
      <c r="D170" s="75">
        <v>0</v>
      </c>
      <c r="E170" s="75">
        <v>7.5</v>
      </c>
      <c r="F170" s="75">
        <v>1</v>
      </c>
      <c r="G170" s="75">
        <v>0</v>
      </c>
      <c r="H170" s="75">
        <v>0</v>
      </c>
      <c r="I170" s="75">
        <v>0</v>
      </c>
      <c r="J170" s="75">
        <v>0</v>
      </c>
      <c r="K170" s="75">
        <v>0</v>
      </c>
      <c r="L170" s="75">
        <v>0</v>
      </c>
      <c r="M170" s="75">
        <v>0</v>
      </c>
      <c r="N170" s="75">
        <v>0</v>
      </c>
      <c r="O170" s="75">
        <v>0</v>
      </c>
      <c r="P170" s="75">
        <v>0</v>
      </c>
      <c r="Q170" s="75">
        <v>0</v>
      </c>
      <c r="R170" s="115">
        <v>18.5</v>
      </c>
      <c r="S170" s="116">
        <f>SUM(LARGE(B170:Q170,{1,2,3,4,5,6,7,8,9,10}))</f>
        <v>18.5</v>
      </c>
      <c r="T170" s="75">
        <f>RANK(S170,$S$3:$S$178)</f>
        <v>125</v>
      </c>
      <c r="U170" s="117">
        <f>R170/COUNTIF(B170:Q170,"&gt;0")</f>
        <v>4.625</v>
      </c>
      <c r="V170" s="118">
        <f>COUNTIF(B170:Q170,"&gt;5")</f>
        <v>2</v>
      </c>
      <c r="W170" s="118">
        <f>COUNTIF(B170:Q170,"&gt;0")-SUM(V170,X170)</f>
        <v>2</v>
      </c>
      <c r="X170" s="118">
        <f>COUNTIF(B170:Q170,"=5")</f>
        <v>0</v>
      </c>
      <c r="Y170" s="119">
        <f>(V170+(X170/2))/SUM(V170,W170,X170)</f>
        <v>0.5</v>
      </c>
    </row>
    <row r="171" spans="1:25" ht="15" customHeight="1">
      <c r="A171" s="66" t="s">
        <v>288</v>
      </c>
      <c r="B171" s="75">
        <v>0</v>
      </c>
      <c r="C171" s="75">
        <v>3.5</v>
      </c>
      <c r="D171" s="75">
        <v>0</v>
      </c>
      <c r="E171" s="75">
        <v>3.5</v>
      </c>
      <c r="F171" s="75">
        <v>2.5</v>
      </c>
      <c r="G171" s="75">
        <v>6</v>
      </c>
      <c r="H171" s="75">
        <v>3.5</v>
      </c>
      <c r="I171" s="75">
        <v>0</v>
      </c>
      <c r="J171" s="75">
        <v>0</v>
      </c>
      <c r="K171" s="75">
        <v>0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115">
        <v>19</v>
      </c>
      <c r="S171" s="116">
        <f>SUM(LARGE(B171:Q171,{1,2,3,4,5,6,7,8,9,10}))</f>
        <v>19</v>
      </c>
      <c r="T171" s="75">
        <f>RANK(S171,$S$3:$S$178)</f>
        <v>118</v>
      </c>
      <c r="U171" s="117">
        <f>R171/COUNTIF(B171:Q171,"&gt;0")</f>
        <v>3.8</v>
      </c>
      <c r="V171" s="118">
        <f>COUNTIF(B171:Q171,"&gt;5")</f>
        <v>1</v>
      </c>
      <c r="W171" s="118">
        <f>COUNTIF(B171:Q171,"&gt;0")-SUM(V171,X171)</f>
        <v>4</v>
      </c>
      <c r="X171" s="118">
        <f>COUNTIF(B171:Q171,"=5")</f>
        <v>0</v>
      </c>
      <c r="Y171" s="119">
        <f>(V171+(X171/2))/SUM(V171,W171,X171)</f>
        <v>0.2</v>
      </c>
    </row>
    <row r="172" spans="1:25" ht="15" customHeight="1">
      <c r="A172" s="66" t="s">
        <v>289</v>
      </c>
      <c r="B172" s="75">
        <v>3.5</v>
      </c>
      <c r="C172" s="75">
        <v>5</v>
      </c>
      <c r="D172" s="75">
        <v>0</v>
      </c>
      <c r="E172" s="75">
        <v>3.5</v>
      </c>
      <c r="F172" s="75">
        <v>3</v>
      </c>
      <c r="G172" s="75">
        <v>4</v>
      </c>
      <c r="H172" s="75">
        <v>3</v>
      </c>
      <c r="I172" s="75">
        <v>0</v>
      </c>
      <c r="J172" s="75">
        <v>0</v>
      </c>
      <c r="K172" s="75">
        <v>0</v>
      </c>
      <c r="L172" s="75">
        <v>0</v>
      </c>
      <c r="M172" s="75">
        <v>0</v>
      </c>
      <c r="N172" s="75">
        <v>0</v>
      </c>
      <c r="O172" s="75">
        <v>0</v>
      </c>
      <c r="P172" s="75">
        <v>0</v>
      </c>
      <c r="Q172" s="75">
        <v>0</v>
      </c>
      <c r="R172" s="115">
        <v>22</v>
      </c>
      <c r="S172" s="116">
        <f>SUM(LARGE(B172:Q172,{1,2,3,4,5,6,7,8,9,10}))</f>
        <v>22</v>
      </c>
      <c r="T172" s="75">
        <f>RANK(S172,$S$3:$S$178)</f>
        <v>83</v>
      </c>
      <c r="U172" s="117">
        <f>R172/COUNTIF(B172:Q172,"&gt;0")</f>
        <v>3.6666666666666665</v>
      </c>
      <c r="V172" s="118">
        <f>COUNTIF(B172:Q172,"&gt;5")</f>
        <v>0</v>
      </c>
      <c r="W172" s="118">
        <f>COUNTIF(B172:Q172,"&gt;0")-SUM(V172,X172)</f>
        <v>5</v>
      </c>
      <c r="X172" s="118">
        <f>COUNTIF(B172:Q172,"=5")</f>
        <v>1</v>
      </c>
      <c r="Y172" s="119">
        <f>(V172+(X172/2))/SUM(V172,W172,X172)</f>
        <v>8.3333333333333329E-2</v>
      </c>
    </row>
    <row r="173" spans="1:25" ht="15" customHeight="1">
      <c r="A173" s="66" t="s">
        <v>290</v>
      </c>
      <c r="B173" s="75">
        <v>0</v>
      </c>
      <c r="C173" s="75">
        <v>8</v>
      </c>
      <c r="D173" s="75">
        <v>0</v>
      </c>
      <c r="E173" s="75">
        <v>7</v>
      </c>
      <c r="F173" s="75">
        <v>6.5</v>
      </c>
      <c r="G173" s="75">
        <v>6.5</v>
      </c>
      <c r="H173" s="75">
        <v>6</v>
      </c>
      <c r="I173" s="75">
        <v>0</v>
      </c>
      <c r="J173" s="75">
        <v>0</v>
      </c>
      <c r="K173" s="75">
        <v>0</v>
      </c>
      <c r="L173" s="75">
        <v>0</v>
      </c>
      <c r="M173" s="75">
        <v>0</v>
      </c>
      <c r="N173" s="75">
        <v>0</v>
      </c>
      <c r="O173" s="75">
        <v>0</v>
      </c>
      <c r="P173" s="75">
        <v>0</v>
      </c>
      <c r="Q173" s="75">
        <v>0</v>
      </c>
      <c r="R173" s="115">
        <v>34</v>
      </c>
      <c r="S173" s="116">
        <f>SUM(LARGE(B173:Q173,{1,2,3,4,5,6,7,8,9,10}))</f>
        <v>34</v>
      </c>
      <c r="T173" s="75">
        <f>RANK(S173,$S$3:$S$178)</f>
        <v>3</v>
      </c>
      <c r="U173" s="117">
        <f>R173/COUNTIF(B173:Q173,"&gt;0")</f>
        <v>6.8</v>
      </c>
      <c r="V173" s="118">
        <f>COUNTIF(B173:Q173,"&gt;5")</f>
        <v>5</v>
      </c>
      <c r="W173" s="118">
        <f>COUNTIF(B173:Q173,"&gt;0")-SUM(V173,X173)</f>
        <v>0</v>
      </c>
      <c r="X173" s="118">
        <f>COUNTIF(B173:Q173,"=5")</f>
        <v>0</v>
      </c>
      <c r="Y173" s="119">
        <f>(V173+(X173/2))/SUM(V173,W173,X173)</f>
        <v>1</v>
      </c>
    </row>
    <row r="174" spans="1:25" ht="15" customHeight="1">
      <c r="A174" s="66" t="s">
        <v>291</v>
      </c>
      <c r="B174" s="75">
        <v>7</v>
      </c>
      <c r="C174" s="75">
        <v>0</v>
      </c>
      <c r="D174" s="75">
        <v>0</v>
      </c>
      <c r="E174" s="75">
        <v>7</v>
      </c>
      <c r="F174" s="75">
        <v>0</v>
      </c>
      <c r="G174" s="75">
        <v>6.5</v>
      </c>
      <c r="H174" s="75">
        <v>0</v>
      </c>
      <c r="I174" s="75">
        <v>0</v>
      </c>
      <c r="J174" s="75">
        <v>0</v>
      </c>
      <c r="K174" s="75">
        <v>0</v>
      </c>
      <c r="L174" s="75">
        <v>0</v>
      </c>
      <c r="M174" s="75">
        <v>0</v>
      </c>
      <c r="N174" s="75">
        <v>0</v>
      </c>
      <c r="O174" s="75">
        <v>0</v>
      </c>
      <c r="P174" s="75">
        <v>0</v>
      </c>
      <c r="Q174" s="75">
        <v>0</v>
      </c>
      <c r="R174" s="115">
        <v>20.5</v>
      </c>
      <c r="S174" s="116">
        <f>SUM(LARGE(B174:Q174,{1,2,3,4,5,6,7,8,9,10}))</f>
        <v>20.5</v>
      </c>
      <c r="T174" s="75">
        <f>RANK(S174,$S$3:$S$178)</f>
        <v>101</v>
      </c>
      <c r="U174" s="117">
        <f>R174/COUNTIF(B174:Q174,"&gt;0")</f>
        <v>6.833333333333333</v>
      </c>
      <c r="V174" s="118">
        <f>COUNTIF(B174:Q174,"&gt;5")</f>
        <v>3</v>
      </c>
      <c r="W174" s="118">
        <f>COUNTIF(B174:Q174,"&gt;0")-SUM(V174,X174)</f>
        <v>0</v>
      </c>
      <c r="X174" s="118">
        <f>COUNTIF(B174:Q174,"=5")</f>
        <v>0</v>
      </c>
      <c r="Y174" s="119">
        <f>(V174+(X174/2))/SUM(V174,W174,X174)</f>
        <v>1</v>
      </c>
    </row>
    <row r="175" spans="1:25" ht="15" customHeight="1">
      <c r="A175" s="66" t="s">
        <v>292</v>
      </c>
      <c r="B175" s="75">
        <v>4</v>
      </c>
      <c r="C175" s="75">
        <v>5</v>
      </c>
      <c r="D175" s="75">
        <v>0</v>
      </c>
      <c r="E175" s="75">
        <v>7.5</v>
      </c>
      <c r="F175" s="75">
        <v>0</v>
      </c>
      <c r="G175" s="75">
        <v>0</v>
      </c>
      <c r="H175" s="75">
        <v>5</v>
      </c>
      <c r="I175" s="75">
        <v>0</v>
      </c>
      <c r="J175" s="75">
        <v>0</v>
      </c>
      <c r="K175" s="75">
        <v>0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115">
        <v>21.5</v>
      </c>
      <c r="S175" s="116">
        <f>SUM(LARGE(B175:Q175,{1,2,3,4,5,6,7,8,9,10}))</f>
        <v>21.5</v>
      </c>
      <c r="T175" s="75">
        <f>RANK(S175,$S$3:$S$178)</f>
        <v>92</v>
      </c>
      <c r="U175" s="117">
        <f>R175/COUNTIF(B175:Q175,"&gt;0")</f>
        <v>5.375</v>
      </c>
      <c r="V175" s="118">
        <f>COUNTIF(B175:Q175,"&gt;5")</f>
        <v>1</v>
      </c>
      <c r="W175" s="118">
        <f>COUNTIF(B175:Q175,"&gt;0")-SUM(V175,X175)</f>
        <v>1</v>
      </c>
      <c r="X175" s="118">
        <f>COUNTIF(B175:Q175,"=5")</f>
        <v>2</v>
      </c>
      <c r="Y175" s="119">
        <f>(V175+(X175/2))/SUM(V175,W175,X175)</f>
        <v>0.5</v>
      </c>
    </row>
    <row r="176" spans="1:25" ht="15" customHeight="1">
      <c r="A176" s="66" t="s">
        <v>293</v>
      </c>
      <c r="B176" s="75">
        <v>3</v>
      </c>
      <c r="C176" s="75">
        <v>3</v>
      </c>
      <c r="D176" s="75">
        <v>0</v>
      </c>
      <c r="E176" s="75">
        <v>1.5</v>
      </c>
      <c r="F176" s="75">
        <v>8</v>
      </c>
      <c r="G176" s="75">
        <v>0</v>
      </c>
      <c r="H176" s="75">
        <v>3</v>
      </c>
      <c r="I176" s="75">
        <v>0</v>
      </c>
      <c r="J176" s="75">
        <v>0</v>
      </c>
      <c r="K176" s="75">
        <v>0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115">
        <v>18.5</v>
      </c>
      <c r="S176" s="116">
        <f>SUM(LARGE(B176:Q176,{1,2,3,4,5,6,7,8,9,10}))</f>
        <v>18.5</v>
      </c>
      <c r="T176" s="75">
        <f>RANK(S176,$S$3:$S$178)</f>
        <v>125</v>
      </c>
      <c r="U176" s="117">
        <f>R176/COUNTIF(B176:Q176,"&gt;0")</f>
        <v>3.7</v>
      </c>
      <c r="V176" s="118">
        <f>COUNTIF(B176:Q176,"&gt;5")</f>
        <v>1</v>
      </c>
      <c r="W176" s="118">
        <f>COUNTIF(B176:Q176,"&gt;0")-SUM(V176,X176)</f>
        <v>4</v>
      </c>
      <c r="X176" s="118">
        <f>COUNTIF(B176:Q176,"=5")</f>
        <v>0</v>
      </c>
      <c r="Y176" s="119">
        <f>(V176+(X176/2))/SUM(V176,W176,X176)</f>
        <v>0.2</v>
      </c>
    </row>
    <row r="177" spans="1:25" ht="15" customHeight="1">
      <c r="A177" s="66" t="s">
        <v>294</v>
      </c>
      <c r="B177" s="75">
        <v>6</v>
      </c>
      <c r="C177" s="75">
        <v>0</v>
      </c>
      <c r="D177" s="75">
        <v>0</v>
      </c>
      <c r="E177" s="75">
        <v>0</v>
      </c>
      <c r="F177" s="75">
        <v>0</v>
      </c>
      <c r="G177" s="75">
        <v>5</v>
      </c>
      <c r="H177" s="75">
        <v>3</v>
      </c>
      <c r="I177" s="75">
        <v>0</v>
      </c>
      <c r="J177" s="75">
        <v>0</v>
      </c>
      <c r="K177" s="75">
        <v>0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115">
        <v>14</v>
      </c>
      <c r="S177" s="116">
        <f>SUM(LARGE(B177:Q177,{1,2,3,4,5,6,7,8,9,10}))</f>
        <v>14</v>
      </c>
      <c r="T177" s="75">
        <f>RANK(S177,$S$3:$S$178)</f>
        <v>158</v>
      </c>
      <c r="U177" s="117">
        <f>R177/COUNTIF(B177:Q177,"&gt;0")</f>
        <v>4.666666666666667</v>
      </c>
      <c r="V177" s="118">
        <f>COUNTIF(B177:Q177,"&gt;5")</f>
        <v>1</v>
      </c>
      <c r="W177" s="118">
        <f>COUNTIF(B177:Q177,"&gt;0")-SUM(V177,X177)</f>
        <v>1</v>
      </c>
      <c r="X177" s="118">
        <f>COUNTIF(B177:Q177,"=5")</f>
        <v>1</v>
      </c>
      <c r="Y177" s="119">
        <f>(V177+(X177/2))/SUM(V177,W177,X177)</f>
        <v>0.5</v>
      </c>
    </row>
    <row r="178" spans="1:25" ht="15" customHeight="1">
      <c r="A178" s="66" t="s">
        <v>295</v>
      </c>
      <c r="B178" s="75">
        <v>7</v>
      </c>
      <c r="C178" s="75">
        <v>2.5</v>
      </c>
      <c r="D178" s="75">
        <v>0</v>
      </c>
      <c r="E178" s="75">
        <v>8</v>
      </c>
      <c r="F178" s="75">
        <v>3</v>
      </c>
      <c r="G178" s="75">
        <v>5</v>
      </c>
      <c r="H178" s="75">
        <v>0</v>
      </c>
      <c r="I178" s="75">
        <v>0</v>
      </c>
      <c r="J178" s="75">
        <v>0</v>
      </c>
      <c r="K178" s="75">
        <v>0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115">
        <v>25.5</v>
      </c>
      <c r="S178" s="116">
        <f>SUM(LARGE(B178:Q178,{1,2,3,4,5,6,7,8,9,10}))</f>
        <v>25.5</v>
      </c>
      <c r="T178" s="75">
        <f>RANK(S178,$S$3:$S$178)</f>
        <v>53</v>
      </c>
      <c r="U178" s="117">
        <f>R178/COUNTIF(B178:Q178,"&gt;0")</f>
        <v>5.0999999999999996</v>
      </c>
      <c r="V178" s="118">
        <f>COUNTIF(B178:Q178,"&gt;5")</f>
        <v>2</v>
      </c>
      <c r="W178" s="118">
        <f>COUNTIF(B178:Q178,"&gt;0")-SUM(V178,X178)</f>
        <v>2</v>
      </c>
      <c r="X178" s="118">
        <f>COUNTIF(B178:Q178,"=5")</f>
        <v>1</v>
      </c>
      <c r="Y178" s="119">
        <f>(V178+(X178/2))/SUM(V178,W178,X178)</f>
        <v>0.5</v>
      </c>
    </row>
    <row r="179" spans="1:25" ht="15" customHeight="1">
      <c r="A179" s="6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15">
        <f>SUM(R3:R178)</f>
        <v>3840</v>
      </c>
      <c r="S179" s="121"/>
      <c r="T179" s="2"/>
      <c r="U179" s="3"/>
      <c r="V179" s="3"/>
      <c r="W179" s="2"/>
      <c r="X179" s="3"/>
      <c r="Y179" s="3"/>
    </row>
    <row r="180" spans="1:25" ht="15" customHeight="1">
      <c r="A180" s="122" t="s">
        <v>296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21"/>
      <c r="T180" s="2"/>
      <c r="U180" s="3"/>
      <c r="V180" s="3"/>
      <c r="W180" s="2"/>
      <c r="X180" s="3"/>
      <c r="Y180" s="3"/>
    </row>
    <row r="181" spans="1:25" ht="15" customHeight="1">
      <c r="A181" s="6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21"/>
      <c r="T181" s="2"/>
      <c r="U181" s="3"/>
      <c r="V181" s="3"/>
      <c r="W181" s="2"/>
      <c r="X181" s="3"/>
      <c r="Y181" s="3"/>
    </row>
    <row r="182" spans="1:25" ht="15" customHeight="1">
      <c r="A182" s="6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21"/>
      <c r="T182" s="2"/>
      <c r="U182" s="3"/>
      <c r="V182" s="3"/>
      <c r="W182" s="2"/>
      <c r="X182" s="3"/>
      <c r="Y182" s="3"/>
    </row>
    <row r="183" spans="1:25" ht="15" customHeight="1">
      <c r="A183" s="6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21"/>
      <c r="T183" s="2"/>
      <c r="U183" s="3"/>
      <c r="V183" s="3"/>
      <c r="W183" s="2"/>
      <c r="X183" s="3"/>
      <c r="Y183" s="3"/>
    </row>
    <row r="184" spans="1:25" ht="15" customHeight="1">
      <c r="A184" s="6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21"/>
      <c r="T184" s="2"/>
      <c r="U184" s="3"/>
      <c r="V184" s="3"/>
      <c r="W184" s="2"/>
      <c r="X184" s="3"/>
      <c r="Y184" s="3"/>
    </row>
    <row r="185" spans="1:25" ht="15" customHeight="1">
      <c r="A185" s="6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21"/>
      <c r="T185" s="2"/>
      <c r="U185" s="3"/>
      <c r="V185" s="3"/>
      <c r="W185" s="2"/>
      <c r="X185" s="3"/>
      <c r="Y185" s="3"/>
    </row>
    <row r="186" spans="1:25" ht="15" customHeight="1">
      <c r="A186" s="6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21"/>
      <c r="T186" s="2"/>
      <c r="U186" s="3"/>
      <c r="V186" s="3"/>
      <c r="W186" s="2"/>
      <c r="X186" s="3"/>
      <c r="Y186" s="3"/>
    </row>
    <row r="187" spans="1:25" ht="15" customHeight="1">
      <c r="A187" s="6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21"/>
      <c r="T187" s="2"/>
      <c r="U187" s="3"/>
      <c r="V187" s="3"/>
      <c r="W187" s="2"/>
      <c r="X187" s="3"/>
      <c r="Y187" s="3"/>
    </row>
    <row r="188" spans="1:25" ht="15" customHeight="1">
      <c r="A188" s="6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21"/>
      <c r="T188" s="2"/>
      <c r="U188" s="3"/>
      <c r="V188" s="3"/>
      <c r="W188" s="2"/>
      <c r="X188" s="3"/>
      <c r="Y188" s="3"/>
    </row>
    <row r="189" spans="1:25" ht="15" customHeight="1">
      <c r="A189" s="6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21"/>
      <c r="T189" s="2"/>
      <c r="U189" s="3"/>
      <c r="V189" s="3"/>
      <c r="W189" s="2"/>
      <c r="X189" s="3"/>
      <c r="Y189" s="3"/>
    </row>
    <row r="190" spans="1:25" ht="15" customHeight="1">
      <c r="A190" s="6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21"/>
      <c r="T190" s="2"/>
      <c r="U190" s="3"/>
      <c r="V190" s="3"/>
      <c r="W190" s="2"/>
      <c r="X190" s="3"/>
      <c r="Y190" s="3"/>
    </row>
    <row r="191" spans="1:25" ht="15" customHeight="1">
      <c r="A191" s="6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21"/>
      <c r="T191" s="2"/>
      <c r="U191" s="3"/>
      <c r="V191" s="3"/>
      <c r="W191" s="2"/>
      <c r="X191" s="3"/>
      <c r="Y191" s="3"/>
    </row>
    <row r="192" spans="1:25" ht="15" customHeight="1">
      <c r="A192" s="6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76" t="s">
        <v>297</v>
      </c>
      <c r="P192" s="2"/>
      <c r="Q192" s="2"/>
      <c r="R192" s="2"/>
      <c r="S192" s="121"/>
      <c r="T192" s="2"/>
      <c r="U192" s="3"/>
      <c r="V192" s="3"/>
      <c r="W192" s="2"/>
      <c r="X192" s="3"/>
      <c r="Y192" s="3"/>
    </row>
  </sheetData>
  <sortState ref="A3:B178">
    <sortCondition ref="A3:A178"/>
  </sortState>
  <mergeCells count="1">
    <mergeCell ref="U1:Y1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29"/>
  <sheetViews>
    <sheetView showGridLines="0" workbookViewId="0"/>
  </sheetViews>
  <sheetFormatPr defaultColWidth="8.85546875" defaultRowHeight="15" customHeight="1"/>
  <cols>
    <col min="1" max="1" width="9.42578125" style="123" customWidth="1"/>
    <col min="2" max="2" width="9.7109375" style="123" customWidth="1"/>
    <col min="3" max="3" width="13.28515625" style="123" customWidth="1"/>
    <col min="4" max="4" width="13.7109375" style="123" customWidth="1"/>
    <col min="5" max="5" width="6" style="123" customWidth="1"/>
    <col min="6" max="6" width="9.140625" style="123" customWidth="1"/>
    <col min="7" max="15" width="3.28515625" style="123" customWidth="1"/>
    <col min="16" max="16" width="5.7109375" style="123" customWidth="1"/>
    <col min="17" max="17" width="23.28515625" style="123" customWidth="1"/>
    <col min="18" max="18" width="6.42578125" style="123" customWidth="1"/>
    <col min="19" max="19" width="6" style="123" customWidth="1"/>
    <col min="20" max="20" width="6.42578125" style="123" customWidth="1"/>
    <col min="21" max="21" width="6" style="123" customWidth="1"/>
    <col min="22" max="22" width="1.28515625" style="123" customWidth="1"/>
    <col min="23" max="256" width="8.85546875" style="123" customWidth="1"/>
  </cols>
  <sheetData>
    <row r="1" spans="1:24" ht="30" customHeight="1">
      <c r="A1" s="124" t="s">
        <v>298</v>
      </c>
      <c r="B1" s="125" t="s">
        <v>299</v>
      </c>
      <c r="C1" s="125" t="s">
        <v>300</v>
      </c>
      <c r="D1" s="125" t="s">
        <v>301</v>
      </c>
      <c r="E1" s="126" t="s">
        <v>302</v>
      </c>
      <c r="F1" s="126" t="s">
        <v>303</v>
      </c>
      <c r="G1" s="127">
        <v>1</v>
      </c>
      <c r="H1" s="127">
        <v>2</v>
      </c>
      <c r="I1" s="127">
        <v>3</v>
      </c>
      <c r="J1" s="127">
        <v>4</v>
      </c>
      <c r="K1" s="127">
        <v>5</v>
      </c>
      <c r="L1" s="127">
        <v>6</v>
      </c>
      <c r="M1" s="127">
        <v>7</v>
      </c>
      <c r="N1" s="127">
        <v>8</v>
      </c>
      <c r="O1" s="127">
        <v>9</v>
      </c>
      <c r="P1" s="128" t="s">
        <v>304</v>
      </c>
      <c r="Q1" s="125" t="s">
        <v>305</v>
      </c>
      <c r="R1" s="128" t="s">
        <v>306</v>
      </c>
      <c r="S1" s="128" t="s">
        <v>307</v>
      </c>
      <c r="T1" s="128" t="s">
        <v>308</v>
      </c>
      <c r="U1" s="128" t="s">
        <v>309</v>
      </c>
      <c r="V1" s="129"/>
      <c r="W1" s="128" t="s">
        <v>310</v>
      </c>
      <c r="X1" s="130" t="s">
        <v>311</v>
      </c>
    </row>
    <row r="2" spans="1:24" ht="15" customHeight="1">
      <c r="A2" s="131">
        <v>2555</v>
      </c>
      <c r="B2" s="132">
        <v>43579</v>
      </c>
      <c r="C2" s="133" t="s">
        <v>312</v>
      </c>
      <c r="D2" s="133" t="s">
        <v>313</v>
      </c>
      <c r="E2" s="134">
        <v>9</v>
      </c>
      <c r="F2" s="134">
        <v>11</v>
      </c>
      <c r="G2" s="134">
        <v>5</v>
      </c>
      <c r="H2" s="134">
        <v>6</v>
      </c>
      <c r="I2" s="134">
        <v>4</v>
      </c>
      <c r="J2" s="134">
        <v>7</v>
      </c>
      <c r="K2" s="134">
        <v>5</v>
      </c>
      <c r="L2" s="134">
        <v>6</v>
      </c>
      <c r="M2" s="134">
        <v>8</v>
      </c>
      <c r="N2" s="134">
        <v>4</v>
      </c>
      <c r="O2" s="134">
        <v>6</v>
      </c>
      <c r="P2" s="135" t="s">
        <v>314</v>
      </c>
      <c r="Q2" s="133" t="s">
        <v>315</v>
      </c>
      <c r="R2" s="136">
        <v>35</v>
      </c>
      <c r="S2" s="136">
        <v>129</v>
      </c>
      <c r="T2" s="136">
        <v>35.1</v>
      </c>
      <c r="U2" s="136">
        <v>127</v>
      </c>
      <c r="V2" s="137"/>
      <c r="W2" s="138">
        <f>SUM(G2:O2)</f>
        <v>51</v>
      </c>
      <c r="X2" s="138">
        <f>W2-F2</f>
        <v>40</v>
      </c>
    </row>
    <row r="3" spans="1:24" ht="15" customHeight="1">
      <c r="A3" s="139">
        <v>2556</v>
      </c>
      <c r="B3" s="140">
        <v>43579</v>
      </c>
      <c r="C3" s="141" t="s">
        <v>316</v>
      </c>
      <c r="D3" s="141" t="s">
        <v>317</v>
      </c>
      <c r="E3" s="42">
        <v>9</v>
      </c>
      <c r="F3" s="42">
        <v>4</v>
      </c>
      <c r="G3" s="42">
        <v>5</v>
      </c>
      <c r="H3" s="42">
        <v>5</v>
      </c>
      <c r="I3" s="42">
        <v>4</v>
      </c>
      <c r="J3" s="42">
        <v>4</v>
      </c>
      <c r="K3" s="42">
        <v>3</v>
      </c>
      <c r="L3" s="42">
        <v>6</v>
      </c>
      <c r="M3" s="42">
        <v>6</v>
      </c>
      <c r="N3" s="42">
        <v>4</v>
      </c>
      <c r="O3" s="42">
        <v>6</v>
      </c>
      <c r="P3" s="142" t="s">
        <v>314</v>
      </c>
      <c r="Q3" s="141" t="s">
        <v>315</v>
      </c>
      <c r="R3" s="137">
        <v>35</v>
      </c>
      <c r="S3" s="137">
        <v>129</v>
      </c>
      <c r="T3" s="137">
        <v>35.1</v>
      </c>
      <c r="U3" s="137">
        <v>127</v>
      </c>
      <c r="V3" s="137"/>
      <c r="W3" s="67">
        <f>SUM(G3:O3)</f>
        <v>43</v>
      </c>
      <c r="X3" s="67">
        <f>W3-F3</f>
        <v>39</v>
      </c>
    </row>
    <row r="4" spans="1:24" ht="15" customHeight="1">
      <c r="A4" s="139">
        <v>2558</v>
      </c>
      <c r="B4" s="140">
        <v>43579</v>
      </c>
      <c r="C4" s="141" t="s">
        <v>318</v>
      </c>
      <c r="D4" s="141" t="s">
        <v>319</v>
      </c>
      <c r="E4" s="42">
        <v>9</v>
      </c>
      <c r="F4" s="42">
        <v>4</v>
      </c>
      <c r="G4" s="42">
        <v>5</v>
      </c>
      <c r="H4" s="42">
        <v>4</v>
      </c>
      <c r="I4" s="42">
        <v>5</v>
      </c>
      <c r="J4" s="42">
        <v>3</v>
      </c>
      <c r="K4" s="42">
        <v>5</v>
      </c>
      <c r="L4" s="42">
        <v>5</v>
      </c>
      <c r="M4" s="42">
        <v>5</v>
      </c>
      <c r="N4" s="42">
        <v>4</v>
      </c>
      <c r="O4" s="42">
        <v>4</v>
      </c>
      <c r="P4" s="142" t="s">
        <v>320</v>
      </c>
      <c r="Q4" s="141" t="s">
        <v>315</v>
      </c>
      <c r="R4" s="137">
        <v>35</v>
      </c>
      <c r="S4" s="137">
        <v>129</v>
      </c>
      <c r="T4" s="137">
        <v>35.1</v>
      </c>
      <c r="U4" s="137">
        <v>127</v>
      </c>
      <c r="V4" s="137"/>
      <c r="W4" s="67">
        <f>SUM(G4:O4)</f>
        <v>40</v>
      </c>
      <c r="X4" s="67">
        <f>W4-F4</f>
        <v>36</v>
      </c>
    </row>
    <row r="5" spans="1:24" ht="15" customHeight="1">
      <c r="A5" s="139">
        <v>2559</v>
      </c>
      <c r="B5" s="140">
        <v>43579</v>
      </c>
      <c r="C5" s="141" t="s">
        <v>321</v>
      </c>
      <c r="D5" s="141" t="s">
        <v>322</v>
      </c>
      <c r="E5" s="42">
        <v>9</v>
      </c>
      <c r="F5" s="42">
        <v>8</v>
      </c>
      <c r="G5" s="42">
        <v>6</v>
      </c>
      <c r="H5" s="42">
        <v>6</v>
      </c>
      <c r="I5" s="42">
        <v>5</v>
      </c>
      <c r="J5" s="42">
        <v>4</v>
      </c>
      <c r="K5" s="42">
        <v>4</v>
      </c>
      <c r="L5" s="42">
        <v>5</v>
      </c>
      <c r="M5" s="42">
        <v>5</v>
      </c>
      <c r="N5" s="42">
        <v>4</v>
      </c>
      <c r="O5" s="42">
        <v>5</v>
      </c>
      <c r="P5" s="142" t="s">
        <v>320</v>
      </c>
      <c r="Q5" s="141" t="s">
        <v>315</v>
      </c>
      <c r="R5" s="137">
        <v>35</v>
      </c>
      <c r="S5" s="137">
        <v>129</v>
      </c>
      <c r="T5" s="137">
        <v>35.1</v>
      </c>
      <c r="U5" s="137">
        <v>127</v>
      </c>
      <c r="V5" s="137"/>
      <c r="W5" s="67">
        <f>SUM(G5:O5)</f>
        <v>44</v>
      </c>
      <c r="X5" s="67">
        <f>W5-F5</f>
        <v>36</v>
      </c>
    </row>
    <row r="6" spans="1:24" ht="15" customHeight="1">
      <c r="A6" s="139">
        <v>2561</v>
      </c>
      <c r="B6" s="140">
        <v>43579</v>
      </c>
      <c r="C6" s="141" t="s">
        <v>323</v>
      </c>
      <c r="D6" s="141" t="s">
        <v>324</v>
      </c>
      <c r="E6" s="42">
        <v>9</v>
      </c>
      <c r="F6" s="42">
        <v>12</v>
      </c>
      <c r="G6" s="42">
        <v>4</v>
      </c>
      <c r="H6" s="42">
        <v>7</v>
      </c>
      <c r="I6" s="42">
        <v>8</v>
      </c>
      <c r="J6" s="42">
        <v>3</v>
      </c>
      <c r="K6" s="42">
        <v>5</v>
      </c>
      <c r="L6" s="42">
        <v>5</v>
      </c>
      <c r="M6" s="42">
        <v>6</v>
      </c>
      <c r="N6" s="42">
        <v>5</v>
      </c>
      <c r="O6" s="42">
        <v>6</v>
      </c>
      <c r="P6" s="142" t="s">
        <v>320</v>
      </c>
      <c r="Q6" s="141" t="s">
        <v>315</v>
      </c>
      <c r="R6" s="137">
        <v>35</v>
      </c>
      <c r="S6" s="137">
        <v>129</v>
      </c>
      <c r="T6" s="137">
        <v>35.1</v>
      </c>
      <c r="U6" s="137">
        <v>127</v>
      </c>
      <c r="V6" s="137"/>
      <c r="W6" s="67">
        <f>SUM(G6:O6)</f>
        <v>49</v>
      </c>
      <c r="X6" s="67">
        <f>W6-F6</f>
        <v>37</v>
      </c>
    </row>
    <row r="7" spans="1:24" ht="15" customHeight="1">
      <c r="A7" s="139">
        <v>2563</v>
      </c>
      <c r="B7" s="140">
        <v>43579</v>
      </c>
      <c r="C7" s="141" t="s">
        <v>325</v>
      </c>
      <c r="D7" s="141" t="s">
        <v>326</v>
      </c>
      <c r="E7" s="42">
        <v>9</v>
      </c>
      <c r="F7" s="42">
        <v>7</v>
      </c>
      <c r="G7" s="42">
        <v>6</v>
      </c>
      <c r="H7" s="42">
        <v>8</v>
      </c>
      <c r="I7" s="42">
        <v>5</v>
      </c>
      <c r="J7" s="42">
        <v>6</v>
      </c>
      <c r="K7" s="42">
        <v>4</v>
      </c>
      <c r="L7" s="42">
        <v>7</v>
      </c>
      <c r="M7" s="42">
        <v>5</v>
      </c>
      <c r="N7" s="42">
        <v>5</v>
      </c>
      <c r="O7" s="42">
        <v>6</v>
      </c>
      <c r="P7" s="142" t="s">
        <v>320</v>
      </c>
      <c r="Q7" s="141" t="s">
        <v>315</v>
      </c>
      <c r="R7" s="137">
        <v>35</v>
      </c>
      <c r="S7" s="137">
        <v>129</v>
      </c>
      <c r="T7" s="137">
        <v>35.1</v>
      </c>
      <c r="U7" s="137">
        <v>127</v>
      </c>
      <c r="V7" s="137"/>
      <c r="W7" s="67">
        <f>SUM(G7:O7)</f>
        <v>52</v>
      </c>
      <c r="X7" s="67">
        <f>W7-F7</f>
        <v>45</v>
      </c>
    </row>
    <row r="8" spans="1:24" ht="15" customHeight="1">
      <c r="A8" s="139">
        <v>2564</v>
      </c>
      <c r="B8" s="140">
        <v>43579</v>
      </c>
      <c r="C8" s="141" t="s">
        <v>327</v>
      </c>
      <c r="D8" s="141" t="s">
        <v>328</v>
      </c>
      <c r="E8" s="42">
        <v>9</v>
      </c>
      <c r="F8" s="42">
        <v>14</v>
      </c>
      <c r="G8" s="42">
        <v>6</v>
      </c>
      <c r="H8" s="42">
        <v>7</v>
      </c>
      <c r="I8" s="42">
        <v>7</v>
      </c>
      <c r="J8" s="42">
        <v>7</v>
      </c>
      <c r="K8" s="42">
        <v>5</v>
      </c>
      <c r="L8" s="42">
        <v>6</v>
      </c>
      <c r="M8" s="42">
        <v>7</v>
      </c>
      <c r="N8" s="42">
        <v>3</v>
      </c>
      <c r="O8" s="42">
        <v>5</v>
      </c>
      <c r="P8" s="142" t="s">
        <v>314</v>
      </c>
      <c r="Q8" s="141" t="s">
        <v>315</v>
      </c>
      <c r="R8" s="137">
        <v>35</v>
      </c>
      <c r="S8" s="137">
        <v>129</v>
      </c>
      <c r="T8" s="137">
        <v>35.1</v>
      </c>
      <c r="U8" s="137">
        <v>127</v>
      </c>
      <c r="V8" s="137"/>
      <c r="W8" s="67">
        <f>SUM(G8:O8)</f>
        <v>53</v>
      </c>
      <c r="X8" s="67">
        <f>W8-F8</f>
        <v>39</v>
      </c>
    </row>
    <row r="9" spans="1:24" ht="15" customHeight="1">
      <c r="A9" s="139">
        <v>2566</v>
      </c>
      <c r="B9" s="140">
        <v>43579</v>
      </c>
      <c r="C9" s="141" t="s">
        <v>329</v>
      </c>
      <c r="D9" s="141" t="s">
        <v>330</v>
      </c>
      <c r="E9" s="42">
        <v>9</v>
      </c>
      <c r="F9" s="42">
        <v>11</v>
      </c>
      <c r="G9" s="42">
        <v>4</v>
      </c>
      <c r="H9" s="42">
        <v>6</v>
      </c>
      <c r="I9" s="42">
        <v>3</v>
      </c>
      <c r="J9" s="42">
        <v>6</v>
      </c>
      <c r="K9" s="42">
        <v>4</v>
      </c>
      <c r="L9" s="42">
        <v>7</v>
      </c>
      <c r="M9" s="42">
        <v>6</v>
      </c>
      <c r="N9" s="42">
        <v>5</v>
      </c>
      <c r="O9" s="42">
        <v>5</v>
      </c>
      <c r="P9" s="142" t="s">
        <v>314</v>
      </c>
      <c r="Q9" s="141" t="s">
        <v>315</v>
      </c>
      <c r="R9" s="137">
        <v>35</v>
      </c>
      <c r="S9" s="137">
        <v>129</v>
      </c>
      <c r="T9" s="137">
        <v>35.1</v>
      </c>
      <c r="U9" s="137">
        <v>127</v>
      </c>
      <c r="V9" s="137"/>
      <c r="W9" s="67">
        <f>SUM(G9:O9)</f>
        <v>46</v>
      </c>
      <c r="X9" s="67">
        <f>W9-F9</f>
        <v>35</v>
      </c>
    </row>
    <row r="10" spans="1:24" ht="15" customHeight="1">
      <c r="A10" s="139">
        <v>2567</v>
      </c>
      <c r="B10" s="140">
        <v>43579</v>
      </c>
      <c r="C10" s="141" t="s">
        <v>331</v>
      </c>
      <c r="D10" s="141" t="s">
        <v>332</v>
      </c>
      <c r="E10" s="42">
        <v>9</v>
      </c>
      <c r="F10" s="42">
        <v>9</v>
      </c>
      <c r="G10" s="42">
        <v>4</v>
      </c>
      <c r="H10" s="42">
        <v>4</v>
      </c>
      <c r="I10" s="42">
        <v>4</v>
      </c>
      <c r="J10" s="42">
        <v>7</v>
      </c>
      <c r="K10" s="42">
        <v>7</v>
      </c>
      <c r="L10" s="42">
        <v>6</v>
      </c>
      <c r="M10" s="42">
        <v>7</v>
      </c>
      <c r="N10" s="42">
        <v>3</v>
      </c>
      <c r="O10" s="42">
        <v>7</v>
      </c>
      <c r="P10" s="142" t="s">
        <v>314</v>
      </c>
      <c r="Q10" s="141" t="s">
        <v>315</v>
      </c>
      <c r="R10" s="137">
        <v>35</v>
      </c>
      <c r="S10" s="137">
        <v>129</v>
      </c>
      <c r="T10" s="137">
        <v>35.1</v>
      </c>
      <c r="U10" s="137">
        <v>127</v>
      </c>
      <c r="V10" s="137"/>
      <c r="W10" s="67">
        <f>SUM(G10:O10)</f>
        <v>49</v>
      </c>
      <c r="X10" s="67">
        <f>W10-F10</f>
        <v>40</v>
      </c>
    </row>
    <row r="11" spans="1:24" ht="15" customHeight="1">
      <c r="A11" s="139">
        <v>2568</v>
      </c>
      <c r="B11" s="140">
        <v>43579</v>
      </c>
      <c r="C11" s="141" t="s">
        <v>327</v>
      </c>
      <c r="D11" s="141" t="s">
        <v>333</v>
      </c>
      <c r="E11" s="42">
        <v>9</v>
      </c>
      <c r="F11" s="42">
        <v>12</v>
      </c>
      <c r="G11" s="42">
        <v>5</v>
      </c>
      <c r="H11" s="42">
        <v>8</v>
      </c>
      <c r="I11" s="42">
        <v>8</v>
      </c>
      <c r="J11" s="42">
        <v>4</v>
      </c>
      <c r="K11" s="42">
        <v>4</v>
      </c>
      <c r="L11" s="42">
        <v>7</v>
      </c>
      <c r="M11" s="42">
        <v>8</v>
      </c>
      <c r="N11" s="42">
        <v>4</v>
      </c>
      <c r="O11" s="42">
        <v>5</v>
      </c>
      <c r="P11" s="142" t="s">
        <v>320</v>
      </c>
      <c r="Q11" s="141" t="s">
        <v>315</v>
      </c>
      <c r="R11" s="137">
        <v>35</v>
      </c>
      <c r="S11" s="137">
        <v>129</v>
      </c>
      <c r="T11" s="137">
        <v>35.1</v>
      </c>
      <c r="U11" s="137">
        <v>127</v>
      </c>
      <c r="V11" s="137"/>
      <c r="W11" s="67">
        <f>SUM(G11:O11)</f>
        <v>53</v>
      </c>
      <c r="X11" s="67">
        <f>W11-F11</f>
        <v>41</v>
      </c>
    </row>
    <row r="12" spans="1:24" ht="15" customHeight="1">
      <c r="A12" s="139">
        <v>2574</v>
      </c>
      <c r="B12" s="140">
        <v>43579</v>
      </c>
      <c r="C12" s="141" t="s">
        <v>334</v>
      </c>
      <c r="D12" s="141" t="s">
        <v>335</v>
      </c>
      <c r="E12" s="42">
        <v>9</v>
      </c>
      <c r="F12" s="42">
        <v>6</v>
      </c>
      <c r="G12" s="42">
        <v>5</v>
      </c>
      <c r="H12" s="42">
        <v>6</v>
      </c>
      <c r="I12" s="42">
        <v>3</v>
      </c>
      <c r="J12" s="42">
        <v>5</v>
      </c>
      <c r="K12" s="42">
        <v>5</v>
      </c>
      <c r="L12" s="42">
        <v>9</v>
      </c>
      <c r="M12" s="42">
        <v>6</v>
      </c>
      <c r="N12" s="42">
        <v>3</v>
      </c>
      <c r="O12" s="42">
        <v>6</v>
      </c>
      <c r="P12" s="142" t="s">
        <v>314</v>
      </c>
      <c r="Q12" s="141" t="s">
        <v>315</v>
      </c>
      <c r="R12" s="137">
        <v>35</v>
      </c>
      <c r="S12" s="137">
        <v>129</v>
      </c>
      <c r="T12" s="137">
        <v>35.1</v>
      </c>
      <c r="U12" s="137">
        <v>127</v>
      </c>
      <c r="V12" s="137"/>
      <c r="W12" s="67">
        <f>SUM(G12:O12)</f>
        <v>48</v>
      </c>
      <c r="X12" s="67">
        <f>W12-F12</f>
        <v>42</v>
      </c>
    </row>
    <row r="13" spans="1:24" ht="15" customHeight="1">
      <c r="A13" s="139">
        <v>2575</v>
      </c>
      <c r="B13" s="140">
        <v>43579</v>
      </c>
      <c r="C13" s="141" t="s">
        <v>336</v>
      </c>
      <c r="D13" s="141" t="s">
        <v>337</v>
      </c>
      <c r="E13" s="42">
        <v>9</v>
      </c>
      <c r="F13" s="42">
        <v>12</v>
      </c>
      <c r="G13" s="42">
        <v>5</v>
      </c>
      <c r="H13" s="42">
        <v>7</v>
      </c>
      <c r="I13" s="42">
        <v>7</v>
      </c>
      <c r="J13" s="42">
        <v>5</v>
      </c>
      <c r="K13" s="42">
        <v>6</v>
      </c>
      <c r="L13" s="42">
        <v>7</v>
      </c>
      <c r="M13" s="42">
        <v>6</v>
      </c>
      <c r="N13" s="42">
        <v>3</v>
      </c>
      <c r="O13" s="42">
        <v>6</v>
      </c>
      <c r="P13" s="142" t="s">
        <v>320</v>
      </c>
      <c r="Q13" s="141" t="s">
        <v>315</v>
      </c>
      <c r="R13" s="137">
        <v>35</v>
      </c>
      <c r="S13" s="137">
        <v>129</v>
      </c>
      <c r="T13" s="137">
        <v>35.1</v>
      </c>
      <c r="U13" s="137">
        <v>127</v>
      </c>
      <c r="V13" s="137"/>
      <c r="W13" s="67">
        <f>SUM(G13:O13)</f>
        <v>52</v>
      </c>
      <c r="X13" s="67">
        <f>W13-F13</f>
        <v>40</v>
      </c>
    </row>
    <row r="14" spans="1:24" ht="15" customHeight="1">
      <c r="A14" s="139">
        <v>2576</v>
      </c>
      <c r="B14" s="140">
        <v>43579</v>
      </c>
      <c r="C14" s="141" t="s">
        <v>325</v>
      </c>
      <c r="D14" s="141" t="s">
        <v>338</v>
      </c>
      <c r="E14" s="42">
        <v>9</v>
      </c>
      <c r="F14" s="42">
        <v>8</v>
      </c>
      <c r="G14" s="42">
        <v>5</v>
      </c>
      <c r="H14" s="42">
        <v>6</v>
      </c>
      <c r="I14" s="42">
        <v>5</v>
      </c>
      <c r="J14" s="42">
        <v>5</v>
      </c>
      <c r="K14" s="42">
        <v>4</v>
      </c>
      <c r="L14" s="42">
        <v>7</v>
      </c>
      <c r="M14" s="42">
        <v>6</v>
      </c>
      <c r="N14" s="42">
        <v>4</v>
      </c>
      <c r="O14" s="42">
        <v>5</v>
      </c>
      <c r="P14" s="142" t="s">
        <v>314</v>
      </c>
      <c r="Q14" s="141" t="s">
        <v>315</v>
      </c>
      <c r="R14" s="137">
        <v>35</v>
      </c>
      <c r="S14" s="137">
        <v>129</v>
      </c>
      <c r="T14" s="137">
        <v>35.1</v>
      </c>
      <c r="U14" s="137">
        <v>127</v>
      </c>
      <c r="V14" s="137"/>
      <c r="W14" s="67">
        <f>SUM(G14:O14)</f>
        <v>47</v>
      </c>
      <c r="X14" s="67">
        <f>W14-F14</f>
        <v>39</v>
      </c>
    </row>
    <row r="15" spans="1:24" ht="15" customHeight="1">
      <c r="A15" s="139">
        <v>2577</v>
      </c>
      <c r="B15" s="140">
        <v>43579</v>
      </c>
      <c r="C15" s="141" t="s">
        <v>339</v>
      </c>
      <c r="D15" s="141" t="s">
        <v>340</v>
      </c>
      <c r="E15" s="42">
        <v>9</v>
      </c>
      <c r="F15" s="42">
        <v>5</v>
      </c>
      <c r="G15" s="42">
        <v>4</v>
      </c>
      <c r="H15" s="42">
        <v>7</v>
      </c>
      <c r="I15" s="42">
        <v>7</v>
      </c>
      <c r="J15" s="42">
        <v>3</v>
      </c>
      <c r="K15" s="42">
        <v>5</v>
      </c>
      <c r="L15" s="42">
        <v>4</v>
      </c>
      <c r="M15" s="42">
        <v>6</v>
      </c>
      <c r="N15" s="42">
        <v>3</v>
      </c>
      <c r="O15" s="42">
        <v>4</v>
      </c>
      <c r="P15" s="142" t="s">
        <v>320</v>
      </c>
      <c r="Q15" s="141" t="s">
        <v>315</v>
      </c>
      <c r="R15" s="137">
        <v>35</v>
      </c>
      <c r="S15" s="137">
        <v>129</v>
      </c>
      <c r="T15" s="137">
        <v>35.1</v>
      </c>
      <c r="U15" s="137">
        <v>127</v>
      </c>
      <c r="V15" s="137"/>
      <c r="W15" s="67">
        <f>SUM(G15:O15)</f>
        <v>43</v>
      </c>
      <c r="X15" s="67">
        <f>W15-F15</f>
        <v>38</v>
      </c>
    </row>
    <row r="16" spans="1:24" ht="15" customHeight="1">
      <c r="A16" s="139">
        <v>2578</v>
      </c>
      <c r="B16" s="140">
        <v>43579</v>
      </c>
      <c r="C16" s="141" t="s">
        <v>341</v>
      </c>
      <c r="D16" s="141" t="s">
        <v>342</v>
      </c>
      <c r="E16" s="42">
        <v>9</v>
      </c>
      <c r="F16" s="42">
        <v>5</v>
      </c>
      <c r="G16" s="42">
        <v>5</v>
      </c>
      <c r="H16" s="42">
        <v>6</v>
      </c>
      <c r="I16" s="42">
        <v>6</v>
      </c>
      <c r="J16" s="42">
        <v>3</v>
      </c>
      <c r="K16" s="42">
        <v>4</v>
      </c>
      <c r="L16" s="42">
        <v>5</v>
      </c>
      <c r="M16" s="42">
        <v>5</v>
      </c>
      <c r="N16" s="42">
        <v>3</v>
      </c>
      <c r="O16" s="42">
        <v>7</v>
      </c>
      <c r="P16" s="142" t="s">
        <v>320</v>
      </c>
      <c r="Q16" s="141" t="s">
        <v>315</v>
      </c>
      <c r="R16" s="137">
        <v>35</v>
      </c>
      <c r="S16" s="137">
        <v>129</v>
      </c>
      <c r="T16" s="137">
        <v>35.1</v>
      </c>
      <c r="U16" s="137">
        <v>127</v>
      </c>
      <c r="V16" s="137"/>
      <c r="W16" s="67">
        <f>SUM(G16:O16)</f>
        <v>44</v>
      </c>
      <c r="X16" s="67">
        <f>W16-F16</f>
        <v>39</v>
      </c>
    </row>
    <row r="17" spans="1:24" ht="15" customHeight="1">
      <c r="A17" s="139">
        <v>2579</v>
      </c>
      <c r="B17" s="140">
        <v>43579</v>
      </c>
      <c r="C17" s="141" t="s">
        <v>343</v>
      </c>
      <c r="D17" s="141" t="s">
        <v>344</v>
      </c>
      <c r="E17" s="42">
        <v>9</v>
      </c>
      <c r="F17" s="42">
        <v>11</v>
      </c>
      <c r="G17" s="42">
        <v>5</v>
      </c>
      <c r="H17" s="42">
        <v>6</v>
      </c>
      <c r="I17" s="42">
        <v>7</v>
      </c>
      <c r="J17" s="42">
        <v>6</v>
      </c>
      <c r="K17" s="42">
        <v>5</v>
      </c>
      <c r="L17" s="42">
        <v>5</v>
      </c>
      <c r="M17" s="42">
        <v>4</v>
      </c>
      <c r="N17" s="42">
        <v>3</v>
      </c>
      <c r="O17" s="42">
        <v>6</v>
      </c>
      <c r="P17" s="142" t="s">
        <v>320</v>
      </c>
      <c r="Q17" s="141" t="s">
        <v>315</v>
      </c>
      <c r="R17" s="137">
        <v>35</v>
      </c>
      <c r="S17" s="137">
        <v>129</v>
      </c>
      <c r="T17" s="137">
        <v>35.1</v>
      </c>
      <c r="U17" s="137">
        <v>127</v>
      </c>
      <c r="V17" s="137"/>
      <c r="W17" s="67">
        <f>SUM(G17:O17)</f>
        <v>47</v>
      </c>
      <c r="X17" s="67">
        <f>W17-F17</f>
        <v>36</v>
      </c>
    </row>
    <row r="18" spans="1:24" ht="15" customHeight="1">
      <c r="A18" s="139">
        <v>2580</v>
      </c>
      <c r="B18" s="140">
        <v>43579</v>
      </c>
      <c r="C18" s="141" t="s">
        <v>345</v>
      </c>
      <c r="D18" s="141" t="s">
        <v>346</v>
      </c>
      <c r="E18" s="42">
        <v>9</v>
      </c>
      <c r="F18" s="42">
        <v>7</v>
      </c>
      <c r="G18" s="42">
        <v>5</v>
      </c>
      <c r="H18" s="42">
        <v>6</v>
      </c>
      <c r="I18" s="42">
        <v>5</v>
      </c>
      <c r="J18" s="42">
        <v>5</v>
      </c>
      <c r="K18" s="42">
        <v>5</v>
      </c>
      <c r="L18" s="42">
        <v>4</v>
      </c>
      <c r="M18" s="42">
        <v>5</v>
      </c>
      <c r="N18" s="42">
        <v>4</v>
      </c>
      <c r="O18" s="42">
        <v>4</v>
      </c>
      <c r="P18" s="142" t="s">
        <v>320</v>
      </c>
      <c r="Q18" s="141" t="s">
        <v>315</v>
      </c>
      <c r="R18" s="137">
        <v>35</v>
      </c>
      <c r="S18" s="137">
        <v>129</v>
      </c>
      <c r="T18" s="137">
        <v>35.1</v>
      </c>
      <c r="U18" s="137">
        <v>127</v>
      </c>
      <c r="V18" s="137"/>
      <c r="W18" s="67">
        <f>SUM(G18:O18)</f>
        <v>43</v>
      </c>
      <c r="X18" s="67">
        <f>W18-F18</f>
        <v>36</v>
      </c>
    </row>
    <row r="19" spans="1:24" ht="15" customHeight="1">
      <c r="A19" s="139">
        <v>2581</v>
      </c>
      <c r="B19" s="140">
        <v>43579</v>
      </c>
      <c r="C19" s="141" t="s">
        <v>347</v>
      </c>
      <c r="D19" s="141" t="s">
        <v>348</v>
      </c>
      <c r="E19" s="42">
        <v>9</v>
      </c>
      <c r="F19" s="42">
        <v>18</v>
      </c>
      <c r="G19" s="42">
        <v>7</v>
      </c>
      <c r="H19" s="42">
        <v>4</v>
      </c>
      <c r="I19" s="42">
        <v>6</v>
      </c>
      <c r="J19" s="42">
        <v>6</v>
      </c>
      <c r="K19" s="42">
        <v>5</v>
      </c>
      <c r="L19" s="42">
        <v>7</v>
      </c>
      <c r="M19" s="42">
        <v>8</v>
      </c>
      <c r="N19" s="42">
        <v>3</v>
      </c>
      <c r="O19" s="42">
        <v>5</v>
      </c>
      <c r="P19" s="142" t="s">
        <v>314</v>
      </c>
      <c r="Q19" s="141" t="s">
        <v>315</v>
      </c>
      <c r="R19" s="137">
        <v>35</v>
      </c>
      <c r="S19" s="137">
        <v>129</v>
      </c>
      <c r="T19" s="137">
        <v>35.1</v>
      </c>
      <c r="U19" s="137">
        <v>127</v>
      </c>
      <c r="V19" s="137"/>
      <c r="W19" s="67">
        <f>SUM(G19:O19)</f>
        <v>51</v>
      </c>
      <c r="X19" s="67">
        <f>W19-F19</f>
        <v>33</v>
      </c>
    </row>
    <row r="20" spans="1:24" ht="15" customHeight="1">
      <c r="A20" s="139">
        <v>2583</v>
      </c>
      <c r="B20" s="140">
        <v>43579</v>
      </c>
      <c r="C20" s="141" t="s">
        <v>349</v>
      </c>
      <c r="D20" s="141" t="s">
        <v>350</v>
      </c>
      <c r="E20" s="42">
        <v>9</v>
      </c>
      <c r="F20" s="42">
        <v>9</v>
      </c>
      <c r="G20" s="42">
        <v>5</v>
      </c>
      <c r="H20" s="42">
        <v>5</v>
      </c>
      <c r="I20" s="42">
        <v>5</v>
      </c>
      <c r="J20" s="42">
        <v>3</v>
      </c>
      <c r="K20" s="42">
        <v>6</v>
      </c>
      <c r="L20" s="42">
        <v>5</v>
      </c>
      <c r="M20" s="42">
        <v>7</v>
      </c>
      <c r="N20" s="42">
        <v>4</v>
      </c>
      <c r="O20" s="42">
        <v>5</v>
      </c>
      <c r="P20" s="142" t="s">
        <v>320</v>
      </c>
      <c r="Q20" s="141" t="s">
        <v>315</v>
      </c>
      <c r="R20" s="137">
        <v>35</v>
      </c>
      <c r="S20" s="137">
        <v>129</v>
      </c>
      <c r="T20" s="137">
        <v>35.1</v>
      </c>
      <c r="U20" s="137">
        <v>127</v>
      </c>
      <c r="V20" s="137"/>
      <c r="W20" s="67">
        <f>SUM(G20:O20)</f>
        <v>45</v>
      </c>
      <c r="X20" s="67">
        <f>W20-F20</f>
        <v>36</v>
      </c>
    </row>
    <row r="21" spans="1:24" ht="15" customHeight="1">
      <c r="A21" s="139">
        <v>2585</v>
      </c>
      <c r="B21" s="140">
        <v>43579</v>
      </c>
      <c r="C21" s="141" t="s">
        <v>351</v>
      </c>
      <c r="D21" s="141" t="s">
        <v>352</v>
      </c>
      <c r="E21" s="42">
        <v>9</v>
      </c>
      <c r="F21" s="42">
        <v>8</v>
      </c>
      <c r="G21" s="42">
        <v>6</v>
      </c>
      <c r="H21" s="42">
        <v>5</v>
      </c>
      <c r="I21" s="42">
        <v>7</v>
      </c>
      <c r="J21" s="42">
        <v>3</v>
      </c>
      <c r="K21" s="42">
        <v>5</v>
      </c>
      <c r="L21" s="42">
        <v>6</v>
      </c>
      <c r="M21" s="42">
        <v>5</v>
      </c>
      <c r="N21" s="42">
        <v>4</v>
      </c>
      <c r="O21" s="42">
        <v>5</v>
      </c>
      <c r="P21" s="142" t="s">
        <v>320</v>
      </c>
      <c r="Q21" s="141" t="s">
        <v>315</v>
      </c>
      <c r="R21" s="137">
        <v>35</v>
      </c>
      <c r="S21" s="137">
        <v>129</v>
      </c>
      <c r="T21" s="137">
        <v>35.1</v>
      </c>
      <c r="U21" s="137">
        <v>127</v>
      </c>
      <c r="V21" s="137"/>
      <c r="W21" s="67">
        <f>SUM(G21:O21)</f>
        <v>46</v>
      </c>
      <c r="X21" s="67">
        <f>W21-F21</f>
        <v>38</v>
      </c>
    </row>
    <row r="22" spans="1:24" ht="15" customHeight="1">
      <c r="A22" s="139">
        <v>2586</v>
      </c>
      <c r="B22" s="140">
        <v>43579</v>
      </c>
      <c r="C22" s="141" t="s">
        <v>353</v>
      </c>
      <c r="D22" s="141" t="s">
        <v>354</v>
      </c>
      <c r="E22" s="42">
        <v>9</v>
      </c>
      <c r="F22" s="42">
        <v>2</v>
      </c>
      <c r="G22" s="42">
        <v>4</v>
      </c>
      <c r="H22" s="42">
        <v>3</v>
      </c>
      <c r="I22" s="42">
        <v>3</v>
      </c>
      <c r="J22" s="42">
        <v>4</v>
      </c>
      <c r="K22" s="42">
        <v>4</v>
      </c>
      <c r="L22" s="42">
        <v>4</v>
      </c>
      <c r="M22" s="42">
        <v>4</v>
      </c>
      <c r="N22" s="42">
        <v>4</v>
      </c>
      <c r="O22" s="42">
        <v>4</v>
      </c>
      <c r="P22" s="142" t="s">
        <v>314</v>
      </c>
      <c r="Q22" s="141" t="s">
        <v>315</v>
      </c>
      <c r="R22" s="137">
        <v>35</v>
      </c>
      <c r="S22" s="137">
        <v>129</v>
      </c>
      <c r="T22" s="137">
        <v>35.1</v>
      </c>
      <c r="U22" s="137">
        <v>127</v>
      </c>
      <c r="V22" s="137"/>
      <c r="W22" s="67">
        <f>SUM(G22:O22)</f>
        <v>34</v>
      </c>
      <c r="X22" s="67">
        <f>W22-F22</f>
        <v>32</v>
      </c>
    </row>
    <row r="23" spans="1:24" ht="15" customHeight="1">
      <c r="A23" s="139">
        <v>2588</v>
      </c>
      <c r="B23" s="140">
        <v>43579</v>
      </c>
      <c r="C23" s="141" t="s">
        <v>355</v>
      </c>
      <c r="D23" s="141" t="s">
        <v>356</v>
      </c>
      <c r="E23" s="42">
        <v>9</v>
      </c>
      <c r="F23" s="42">
        <v>12</v>
      </c>
      <c r="G23" s="42">
        <v>8</v>
      </c>
      <c r="H23" s="42">
        <v>6</v>
      </c>
      <c r="I23" s="42">
        <v>5</v>
      </c>
      <c r="J23" s="42">
        <v>4</v>
      </c>
      <c r="K23" s="42">
        <v>3</v>
      </c>
      <c r="L23" s="42">
        <v>7</v>
      </c>
      <c r="M23" s="42">
        <v>8</v>
      </c>
      <c r="N23" s="42">
        <v>4</v>
      </c>
      <c r="O23" s="42">
        <v>4</v>
      </c>
      <c r="P23" s="142" t="s">
        <v>314</v>
      </c>
      <c r="Q23" s="141" t="s">
        <v>315</v>
      </c>
      <c r="R23" s="137">
        <v>35</v>
      </c>
      <c r="S23" s="137">
        <v>129</v>
      </c>
      <c r="T23" s="137">
        <v>35.1</v>
      </c>
      <c r="U23" s="137">
        <v>127</v>
      </c>
      <c r="V23" s="137"/>
      <c r="W23" s="67">
        <f>SUM(G23:O23)</f>
        <v>49</v>
      </c>
      <c r="X23" s="67">
        <f>W23-F23</f>
        <v>37</v>
      </c>
    </row>
    <row r="24" spans="1:24" ht="15" customHeight="1">
      <c r="A24" s="139">
        <v>2590</v>
      </c>
      <c r="B24" s="140">
        <v>43579</v>
      </c>
      <c r="C24" s="141" t="s">
        <v>357</v>
      </c>
      <c r="D24" s="141" t="s">
        <v>358</v>
      </c>
      <c r="E24" s="42">
        <v>9</v>
      </c>
      <c r="F24" s="42">
        <v>5</v>
      </c>
      <c r="G24" s="42">
        <v>4</v>
      </c>
      <c r="H24" s="42">
        <v>6</v>
      </c>
      <c r="I24" s="42">
        <v>4</v>
      </c>
      <c r="J24" s="42">
        <v>4</v>
      </c>
      <c r="K24" s="42">
        <v>4</v>
      </c>
      <c r="L24" s="42">
        <v>7</v>
      </c>
      <c r="M24" s="42">
        <v>6</v>
      </c>
      <c r="N24" s="42">
        <v>4</v>
      </c>
      <c r="O24" s="42">
        <v>6</v>
      </c>
      <c r="P24" s="142" t="s">
        <v>314</v>
      </c>
      <c r="Q24" s="141" t="s">
        <v>315</v>
      </c>
      <c r="R24" s="137">
        <v>35</v>
      </c>
      <c r="S24" s="137">
        <v>129</v>
      </c>
      <c r="T24" s="137">
        <v>35.1</v>
      </c>
      <c r="U24" s="137">
        <v>127</v>
      </c>
      <c r="V24" s="137"/>
      <c r="W24" s="67">
        <f>SUM(G24:O24)</f>
        <v>45</v>
      </c>
      <c r="X24" s="67">
        <f>W24-F24</f>
        <v>40</v>
      </c>
    </row>
    <row r="25" spans="1:24" ht="15" customHeight="1">
      <c r="A25" s="139">
        <v>2592</v>
      </c>
      <c r="B25" s="140">
        <v>43579</v>
      </c>
      <c r="C25" s="141" t="s">
        <v>312</v>
      </c>
      <c r="D25" s="141" t="s">
        <v>359</v>
      </c>
      <c r="E25" s="42">
        <v>9</v>
      </c>
      <c r="F25" s="42">
        <v>5</v>
      </c>
      <c r="G25" s="42">
        <v>6</v>
      </c>
      <c r="H25" s="42">
        <v>6</v>
      </c>
      <c r="I25" s="42">
        <v>5</v>
      </c>
      <c r="J25" s="42">
        <v>3</v>
      </c>
      <c r="K25" s="42">
        <v>6</v>
      </c>
      <c r="L25" s="42">
        <v>4</v>
      </c>
      <c r="M25" s="42">
        <v>5</v>
      </c>
      <c r="N25" s="42">
        <v>4</v>
      </c>
      <c r="O25" s="42">
        <v>5</v>
      </c>
      <c r="P25" s="142" t="s">
        <v>320</v>
      </c>
      <c r="Q25" s="141" t="s">
        <v>315</v>
      </c>
      <c r="R25" s="137">
        <v>35</v>
      </c>
      <c r="S25" s="137">
        <v>129</v>
      </c>
      <c r="T25" s="137">
        <v>35.1</v>
      </c>
      <c r="U25" s="137">
        <v>127</v>
      </c>
      <c r="V25" s="137"/>
      <c r="W25" s="67">
        <f>SUM(G25:O25)</f>
        <v>44</v>
      </c>
      <c r="X25" s="67">
        <f>W25-F25</f>
        <v>39</v>
      </c>
    </row>
    <row r="26" spans="1:24" ht="15" customHeight="1">
      <c r="A26" s="139">
        <v>2594</v>
      </c>
      <c r="B26" s="140">
        <v>43579</v>
      </c>
      <c r="C26" s="141" t="s">
        <v>312</v>
      </c>
      <c r="D26" s="141" t="s">
        <v>360</v>
      </c>
      <c r="E26" s="42">
        <v>9</v>
      </c>
      <c r="F26" s="42">
        <v>5</v>
      </c>
      <c r="G26" s="42">
        <v>7</v>
      </c>
      <c r="H26" s="42">
        <v>5</v>
      </c>
      <c r="I26" s="42">
        <v>6</v>
      </c>
      <c r="J26" s="42">
        <v>4</v>
      </c>
      <c r="K26" s="42">
        <v>5</v>
      </c>
      <c r="L26" s="42">
        <v>4</v>
      </c>
      <c r="M26" s="42">
        <v>5</v>
      </c>
      <c r="N26" s="42">
        <v>3</v>
      </c>
      <c r="O26" s="42">
        <v>4</v>
      </c>
      <c r="P26" s="142" t="s">
        <v>320</v>
      </c>
      <c r="Q26" s="141" t="s">
        <v>315</v>
      </c>
      <c r="R26" s="137">
        <v>35</v>
      </c>
      <c r="S26" s="137">
        <v>129</v>
      </c>
      <c r="T26" s="137">
        <v>35.1</v>
      </c>
      <c r="U26" s="137">
        <v>127</v>
      </c>
      <c r="V26" s="137"/>
      <c r="W26" s="67">
        <f>SUM(G26:O26)</f>
        <v>43</v>
      </c>
      <c r="X26" s="67">
        <f>W26-F26</f>
        <v>38</v>
      </c>
    </row>
    <row r="27" spans="1:24" ht="15" customHeight="1">
      <c r="A27" s="139">
        <v>2596</v>
      </c>
      <c r="B27" s="140">
        <v>43579</v>
      </c>
      <c r="C27" s="141" t="s">
        <v>361</v>
      </c>
      <c r="D27" s="141" t="s">
        <v>362</v>
      </c>
      <c r="E27" s="42">
        <v>9</v>
      </c>
      <c r="F27" s="42">
        <v>12</v>
      </c>
      <c r="G27" s="42">
        <v>6</v>
      </c>
      <c r="H27" s="42">
        <v>5</v>
      </c>
      <c r="I27" s="42">
        <v>3</v>
      </c>
      <c r="J27" s="42">
        <v>4</v>
      </c>
      <c r="K27" s="42">
        <v>4</v>
      </c>
      <c r="L27" s="42">
        <v>7</v>
      </c>
      <c r="M27" s="42">
        <v>8</v>
      </c>
      <c r="N27" s="42">
        <v>3</v>
      </c>
      <c r="O27" s="42">
        <v>6</v>
      </c>
      <c r="P27" s="142" t="s">
        <v>314</v>
      </c>
      <c r="Q27" s="141" t="s">
        <v>315</v>
      </c>
      <c r="R27" s="137">
        <v>35</v>
      </c>
      <c r="S27" s="137">
        <v>129</v>
      </c>
      <c r="T27" s="137">
        <v>35.1</v>
      </c>
      <c r="U27" s="137">
        <v>127</v>
      </c>
      <c r="V27" s="137"/>
      <c r="W27" s="67">
        <f>SUM(G27:O27)</f>
        <v>46</v>
      </c>
      <c r="X27" s="67">
        <f>W27-F27</f>
        <v>34</v>
      </c>
    </row>
    <row r="28" spans="1:24" ht="15" customHeight="1">
      <c r="A28" s="139">
        <v>2597</v>
      </c>
      <c r="B28" s="140">
        <v>43579</v>
      </c>
      <c r="C28" s="141" t="s">
        <v>363</v>
      </c>
      <c r="D28" s="141" t="s">
        <v>364</v>
      </c>
      <c r="E28" s="42">
        <v>9</v>
      </c>
      <c r="F28" s="42">
        <v>8</v>
      </c>
      <c r="G28" s="42">
        <v>4</v>
      </c>
      <c r="H28" s="42">
        <v>6</v>
      </c>
      <c r="I28" s="42">
        <v>4</v>
      </c>
      <c r="J28" s="42">
        <v>5</v>
      </c>
      <c r="K28" s="42">
        <v>5</v>
      </c>
      <c r="L28" s="42">
        <v>7</v>
      </c>
      <c r="M28" s="42">
        <v>7</v>
      </c>
      <c r="N28" s="42">
        <v>4</v>
      </c>
      <c r="O28" s="42">
        <v>5</v>
      </c>
      <c r="P28" s="142" t="s">
        <v>314</v>
      </c>
      <c r="Q28" s="141" t="s">
        <v>315</v>
      </c>
      <c r="R28" s="137">
        <v>35</v>
      </c>
      <c r="S28" s="137">
        <v>129</v>
      </c>
      <c r="T28" s="137">
        <v>35.1</v>
      </c>
      <c r="U28" s="137">
        <v>127</v>
      </c>
      <c r="V28" s="137"/>
      <c r="W28" s="67">
        <f>SUM(G28:O28)</f>
        <v>47</v>
      </c>
      <c r="X28" s="67">
        <f>W28-F28</f>
        <v>39</v>
      </c>
    </row>
    <row r="29" spans="1:24" ht="15" customHeight="1">
      <c r="A29" s="139">
        <v>2598</v>
      </c>
      <c r="B29" s="140">
        <v>43579</v>
      </c>
      <c r="C29" s="141" t="s">
        <v>325</v>
      </c>
      <c r="D29" s="141" t="s">
        <v>365</v>
      </c>
      <c r="E29" s="42">
        <v>9</v>
      </c>
      <c r="F29" s="42">
        <v>6</v>
      </c>
      <c r="G29" s="42">
        <v>5</v>
      </c>
      <c r="H29" s="42">
        <v>4</v>
      </c>
      <c r="I29" s="42">
        <v>4</v>
      </c>
      <c r="J29" s="42">
        <v>5</v>
      </c>
      <c r="K29" s="42">
        <v>3</v>
      </c>
      <c r="L29" s="42">
        <v>6</v>
      </c>
      <c r="M29" s="42">
        <v>6</v>
      </c>
      <c r="N29" s="42">
        <v>3</v>
      </c>
      <c r="O29" s="42">
        <v>5</v>
      </c>
      <c r="P29" s="142" t="s">
        <v>314</v>
      </c>
      <c r="Q29" s="141" t="s">
        <v>315</v>
      </c>
      <c r="R29" s="137">
        <v>35</v>
      </c>
      <c r="S29" s="137">
        <v>129</v>
      </c>
      <c r="T29" s="137">
        <v>35.1</v>
      </c>
      <c r="U29" s="137">
        <v>127</v>
      </c>
      <c r="V29" s="137"/>
      <c r="W29" s="67">
        <f>SUM(G29:O29)</f>
        <v>41</v>
      </c>
      <c r="X29" s="67">
        <f>W29-F29</f>
        <v>35</v>
      </c>
    </row>
    <row r="30" spans="1:24" ht="15" customHeight="1">
      <c r="A30" s="139">
        <v>2599</v>
      </c>
      <c r="B30" s="140">
        <v>43579</v>
      </c>
      <c r="C30" s="141" t="s">
        <v>366</v>
      </c>
      <c r="D30" s="141" t="s">
        <v>367</v>
      </c>
      <c r="E30" s="42">
        <v>9</v>
      </c>
      <c r="F30" s="42">
        <v>7</v>
      </c>
      <c r="G30" s="42">
        <v>7</v>
      </c>
      <c r="H30" s="42">
        <v>7</v>
      </c>
      <c r="I30" s="42">
        <v>4</v>
      </c>
      <c r="J30" s="42">
        <v>5</v>
      </c>
      <c r="K30" s="42">
        <v>5</v>
      </c>
      <c r="L30" s="42">
        <v>7</v>
      </c>
      <c r="M30" s="42">
        <v>7</v>
      </c>
      <c r="N30" s="42">
        <v>3</v>
      </c>
      <c r="O30" s="42">
        <v>5</v>
      </c>
      <c r="P30" s="142" t="s">
        <v>314</v>
      </c>
      <c r="Q30" s="141" t="s">
        <v>315</v>
      </c>
      <c r="R30" s="137">
        <v>35</v>
      </c>
      <c r="S30" s="137">
        <v>129</v>
      </c>
      <c r="T30" s="137">
        <v>35.1</v>
      </c>
      <c r="U30" s="137">
        <v>127</v>
      </c>
      <c r="V30" s="137"/>
      <c r="W30" s="67">
        <f>SUM(G30:O30)</f>
        <v>50</v>
      </c>
      <c r="X30" s="67">
        <f>W30-F30</f>
        <v>43</v>
      </c>
    </row>
    <row r="31" spans="1:24" ht="15" customHeight="1">
      <c r="A31" s="139">
        <v>2601</v>
      </c>
      <c r="B31" s="140">
        <v>43579</v>
      </c>
      <c r="C31" s="141" t="s">
        <v>325</v>
      </c>
      <c r="D31" s="141" t="s">
        <v>368</v>
      </c>
      <c r="E31" s="42">
        <v>9</v>
      </c>
      <c r="F31" s="42">
        <v>2</v>
      </c>
      <c r="G31" s="42">
        <v>5</v>
      </c>
      <c r="H31" s="42">
        <v>4</v>
      </c>
      <c r="I31" s="42">
        <v>3</v>
      </c>
      <c r="J31" s="42">
        <v>5</v>
      </c>
      <c r="K31" s="42">
        <v>4</v>
      </c>
      <c r="L31" s="42">
        <v>6</v>
      </c>
      <c r="M31" s="42">
        <v>6</v>
      </c>
      <c r="N31" s="42">
        <v>4</v>
      </c>
      <c r="O31" s="42">
        <v>4</v>
      </c>
      <c r="P31" s="142" t="s">
        <v>314</v>
      </c>
      <c r="Q31" s="141" t="s">
        <v>315</v>
      </c>
      <c r="R31" s="137">
        <v>35</v>
      </c>
      <c r="S31" s="137">
        <v>129</v>
      </c>
      <c r="T31" s="137">
        <v>35.1</v>
      </c>
      <c r="U31" s="137">
        <v>127</v>
      </c>
      <c r="V31" s="137"/>
      <c r="W31" s="67">
        <f>SUM(G31:O31)</f>
        <v>41</v>
      </c>
      <c r="X31" s="67">
        <f>W31-F31</f>
        <v>39</v>
      </c>
    </row>
    <row r="32" spans="1:24" ht="15" customHeight="1">
      <c r="A32" s="139">
        <v>2602</v>
      </c>
      <c r="B32" s="140">
        <v>43579</v>
      </c>
      <c r="C32" s="141" t="s">
        <v>369</v>
      </c>
      <c r="D32" s="141" t="s">
        <v>368</v>
      </c>
      <c r="E32" s="42">
        <v>9</v>
      </c>
      <c r="F32" s="42">
        <v>3</v>
      </c>
      <c r="G32" s="42">
        <v>4</v>
      </c>
      <c r="H32" s="42">
        <v>4</v>
      </c>
      <c r="I32" s="42">
        <v>3</v>
      </c>
      <c r="J32" s="42">
        <v>4</v>
      </c>
      <c r="K32" s="42">
        <v>5</v>
      </c>
      <c r="L32" s="42">
        <v>6</v>
      </c>
      <c r="M32" s="42">
        <v>6</v>
      </c>
      <c r="N32" s="42">
        <v>3</v>
      </c>
      <c r="O32" s="42">
        <v>4</v>
      </c>
      <c r="P32" s="142" t="s">
        <v>314</v>
      </c>
      <c r="Q32" s="141" t="s">
        <v>315</v>
      </c>
      <c r="R32" s="137">
        <v>35</v>
      </c>
      <c r="S32" s="137">
        <v>129</v>
      </c>
      <c r="T32" s="137">
        <v>35.1</v>
      </c>
      <c r="U32" s="137">
        <v>127</v>
      </c>
      <c r="V32" s="137"/>
      <c r="W32" s="67">
        <f>SUM(G32:O32)</f>
        <v>39</v>
      </c>
      <c r="X32" s="67">
        <f>W32-F32</f>
        <v>36</v>
      </c>
    </row>
    <row r="33" spans="1:24" ht="15" customHeight="1">
      <c r="A33" s="139">
        <v>2603</v>
      </c>
      <c r="B33" s="140">
        <v>43579</v>
      </c>
      <c r="C33" s="141" t="s">
        <v>370</v>
      </c>
      <c r="D33" s="141" t="s">
        <v>371</v>
      </c>
      <c r="E33" s="42">
        <v>9</v>
      </c>
      <c r="F33" s="42">
        <v>15</v>
      </c>
      <c r="G33" s="42">
        <v>5</v>
      </c>
      <c r="H33" s="42">
        <v>6</v>
      </c>
      <c r="I33" s="42">
        <v>4</v>
      </c>
      <c r="J33" s="42">
        <v>6</v>
      </c>
      <c r="K33" s="42">
        <v>6</v>
      </c>
      <c r="L33" s="42">
        <v>6</v>
      </c>
      <c r="M33" s="42">
        <v>7</v>
      </c>
      <c r="N33" s="42">
        <v>4</v>
      </c>
      <c r="O33" s="42">
        <v>8</v>
      </c>
      <c r="P33" s="142" t="s">
        <v>314</v>
      </c>
      <c r="Q33" s="141" t="s">
        <v>315</v>
      </c>
      <c r="R33" s="137">
        <v>35</v>
      </c>
      <c r="S33" s="137">
        <v>129</v>
      </c>
      <c r="T33" s="137">
        <v>35.1</v>
      </c>
      <c r="U33" s="137">
        <v>127</v>
      </c>
      <c r="V33" s="137"/>
      <c r="W33" s="67">
        <f>SUM(G33:O33)</f>
        <v>52</v>
      </c>
      <c r="X33" s="67">
        <f>W33-F33</f>
        <v>37</v>
      </c>
    </row>
    <row r="34" spans="1:24" ht="15" customHeight="1">
      <c r="A34" s="139">
        <v>2604</v>
      </c>
      <c r="B34" s="140">
        <v>43579</v>
      </c>
      <c r="C34" s="141" t="s">
        <v>355</v>
      </c>
      <c r="D34" s="141" t="s">
        <v>372</v>
      </c>
      <c r="E34" s="42">
        <v>9</v>
      </c>
      <c r="F34" s="42">
        <v>1</v>
      </c>
      <c r="G34" s="42">
        <v>4</v>
      </c>
      <c r="H34" s="42">
        <v>5</v>
      </c>
      <c r="I34" s="42">
        <v>3</v>
      </c>
      <c r="J34" s="42">
        <v>5</v>
      </c>
      <c r="K34" s="42">
        <v>4</v>
      </c>
      <c r="L34" s="42">
        <v>5</v>
      </c>
      <c r="M34" s="42">
        <v>5</v>
      </c>
      <c r="N34" s="42">
        <v>3</v>
      </c>
      <c r="O34" s="42">
        <v>4</v>
      </c>
      <c r="P34" s="142" t="s">
        <v>314</v>
      </c>
      <c r="Q34" s="141" t="s">
        <v>315</v>
      </c>
      <c r="R34" s="137">
        <v>35</v>
      </c>
      <c r="S34" s="137">
        <v>129</v>
      </c>
      <c r="T34" s="137">
        <v>35.1</v>
      </c>
      <c r="U34" s="137">
        <v>127</v>
      </c>
      <c r="V34" s="137"/>
      <c r="W34" s="67">
        <f>SUM(G34:O34)</f>
        <v>38</v>
      </c>
      <c r="X34" s="67">
        <f>W34-F34</f>
        <v>37</v>
      </c>
    </row>
    <row r="35" spans="1:24" ht="15" customHeight="1">
      <c r="A35" s="139">
        <v>2605</v>
      </c>
      <c r="B35" s="140">
        <v>43579</v>
      </c>
      <c r="C35" s="141" t="s">
        <v>373</v>
      </c>
      <c r="D35" s="141" t="s">
        <v>374</v>
      </c>
      <c r="E35" s="42">
        <v>9</v>
      </c>
      <c r="F35" s="42">
        <v>10</v>
      </c>
      <c r="G35" s="42">
        <v>6</v>
      </c>
      <c r="H35" s="42">
        <v>9</v>
      </c>
      <c r="I35" s="42">
        <v>5</v>
      </c>
      <c r="J35" s="42">
        <v>5</v>
      </c>
      <c r="K35" s="42">
        <v>4</v>
      </c>
      <c r="L35" s="42">
        <v>5</v>
      </c>
      <c r="M35" s="42">
        <v>8</v>
      </c>
      <c r="N35" s="42">
        <v>5</v>
      </c>
      <c r="O35" s="42">
        <v>7</v>
      </c>
      <c r="P35" s="142" t="s">
        <v>320</v>
      </c>
      <c r="Q35" s="141" t="s">
        <v>315</v>
      </c>
      <c r="R35" s="137">
        <v>35</v>
      </c>
      <c r="S35" s="137">
        <v>129</v>
      </c>
      <c r="T35" s="137">
        <v>35.1</v>
      </c>
      <c r="U35" s="137">
        <v>127</v>
      </c>
      <c r="V35" s="137"/>
      <c r="W35" s="67">
        <f>SUM(G35:O35)</f>
        <v>54</v>
      </c>
      <c r="X35" s="67">
        <f>W35-F35</f>
        <v>44</v>
      </c>
    </row>
    <row r="36" spans="1:24" ht="15" customHeight="1">
      <c r="A36" s="139">
        <v>2607</v>
      </c>
      <c r="B36" s="140">
        <v>43579</v>
      </c>
      <c r="C36" s="141" t="s">
        <v>375</v>
      </c>
      <c r="D36" s="141" t="s">
        <v>376</v>
      </c>
      <c r="E36" s="42">
        <v>9</v>
      </c>
      <c r="F36" s="42">
        <v>8</v>
      </c>
      <c r="G36" s="42">
        <v>7</v>
      </c>
      <c r="H36" s="42">
        <v>7</v>
      </c>
      <c r="I36" s="42">
        <v>7</v>
      </c>
      <c r="J36" s="42">
        <v>5</v>
      </c>
      <c r="K36" s="42">
        <v>4</v>
      </c>
      <c r="L36" s="42">
        <v>5</v>
      </c>
      <c r="M36" s="42">
        <v>5</v>
      </c>
      <c r="N36" s="42">
        <v>4</v>
      </c>
      <c r="O36" s="42">
        <v>3</v>
      </c>
      <c r="P36" s="142" t="s">
        <v>320</v>
      </c>
      <c r="Q36" s="141" t="s">
        <v>315</v>
      </c>
      <c r="R36" s="137">
        <v>35</v>
      </c>
      <c r="S36" s="137">
        <v>129</v>
      </c>
      <c r="T36" s="137">
        <v>35.1</v>
      </c>
      <c r="U36" s="137">
        <v>127</v>
      </c>
      <c r="V36" s="137"/>
      <c r="W36" s="67">
        <f>SUM(G36:O36)</f>
        <v>47</v>
      </c>
      <c r="X36" s="67">
        <f>W36-F36</f>
        <v>39</v>
      </c>
    </row>
    <row r="37" spans="1:24" ht="15" customHeight="1">
      <c r="A37" s="139">
        <v>2608</v>
      </c>
      <c r="B37" s="140">
        <v>43579</v>
      </c>
      <c r="C37" s="141" t="s">
        <v>370</v>
      </c>
      <c r="D37" s="141" t="s">
        <v>377</v>
      </c>
      <c r="E37" s="42">
        <v>9</v>
      </c>
      <c r="F37" s="42">
        <v>9</v>
      </c>
      <c r="G37" s="42">
        <v>5</v>
      </c>
      <c r="H37" s="42">
        <v>8</v>
      </c>
      <c r="I37" s="42">
        <v>4</v>
      </c>
      <c r="J37" s="42">
        <v>4</v>
      </c>
      <c r="K37" s="42">
        <v>5</v>
      </c>
      <c r="L37" s="42">
        <v>7</v>
      </c>
      <c r="M37" s="42">
        <v>5</v>
      </c>
      <c r="N37" s="42">
        <v>4</v>
      </c>
      <c r="O37" s="42">
        <v>5</v>
      </c>
      <c r="P37" s="142" t="s">
        <v>314</v>
      </c>
      <c r="Q37" s="141" t="s">
        <v>315</v>
      </c>
      <c r="R37" s="137">
        <v>35</v>
      </c>
      <c r="S37" s="137">
        <v>129</v>
      </c>
      <c r="T37" s="137">
        <v>35.1</v>
      </c>
      <c r="U37" s="137">
        <v>127</v>
      </c>
      <c r="V37" s="137"/>
      <c r="W37" s="67">
        <f>SUM(G37:O37)</f>
        <v>47</v>
      </c>
      <c r="X37" s="67">
        <f>W37-F37</f>
        <v>38</v>
      </c>
    </row>
    <row r="38" spans="1:24" ht="15" customHeight="1">
      <c r="A38" s="139">
        <v>2609</v>
      </c>
      <c r="B38" s="140">
        <v>43579</v>
      </c>
      <c r="C38" s="141" t="s">
        <v>378</v>
      </c>
      <c r="D38" s="141" t="s">
        <v>379</v>
      </c>
      <c r="E38" s="42">
        <v>9</v>
      </c>
      <c r="F38" s="42">
        <v>10</v>
      </c>
      <c r="G38" s="42">
        <v>5</v>
      </c>
      <c r="H38" s="42">
        <v>5</v>
      </c>
      <c r="I38" s="42">
        <v>6</v>
      </c>
      <c r="J38" s="42">
        <v>5</v>
      </c>
      <c r="K38" s="42">
        <v>4</v>
      </c>
      <c r="L38" s="42">
        <v>7</v>
      </c>
      <c r="M38" s="42">
        <v>8</v>
      </c>
      <c r="N38" s="42">
        <v>5</v>
      </c>
      <c r="O38" s="42">
        <v>4</v>
      </c>
      <c r="P38" s="142" t="s">
        <v>314</v>
      </c>
      <c r="Q38" s="141" t="s">
        <v>315</v>
      </c>
      <c r="R38" s="137">
        <v>35</v>
      </c>
      <c r="S38" s="137">
        <v>129</v>
      </c>
      <c r="T38" s="137">
        <v>35.1</v>
      </c>
      <c r="U38" s="137">
        <v>127</v>
      </c>
      <c r="V38" s="137"/>
      <c r="W38" s="67">
        <f>SUM(G38:O38)</f>
        <v>49</v>
      </c>
      <c r="X38" s="67">
        <f>W38-F38</f>
        <v>39</v>
      </c>
    </row>
    <row r="39" spans="1:24" ht="15" customHeight="1">
      <c r="A39" s="139">
        <v>2610</v>
      </c>
      <c r="B39" s="140">
        <v>43579</v>
      </c>
      <c r="C39" s="141" t="s">
        <v>380</v>
      </c>
      <c r="D39" s="141" t="s">
        <v>381</v>
      </c>
      <c r="E39" s="42">
        <v>9</v>
      </c>
      <c r="F39" s="42">
        <v>9</v>
      </c>
      <c r="G39" s="42">
        <v>6</v>
      </c>
      <c r="H39" s="42">
        <v>6</v>
      </c>
      <c r="I39" s="42">
        <v>6</v>
      </c>
      <c r="J39" s="42">
        <v>4</v>
      </c>
      <c r="K39" s="42">
        <v>6</v>
      </c>
      <c r="L39" s="42">
        <v>7</v>
      </c>
      <c r="M39" s="42">
        <v>5</v>
      </c>
      <c r="N39" s="42">
        <v>4</v>
      </c>
      <c r="O39" s="42">
        <v>6</v>
      </c>
      <c r="P39" s="142" t="s">
        <v>320</v>
      </c>
      <c r="Q39" s="141" t="s">
        <v>315</v>
      </c>
      <c r="R39" s="137">
        <v>35</v>
      </c>
      <c r="S39" s="137">
        <v>129</v>
      </c>
      <c r="T39" s="137">
        <v>35.1</v>
      </c>
      <c r="U39" s="137">
        <v>127</v>
      </c>
      <c r="V39" s="137"/>
      <c r="W39" s="67">
        <f>SUM(G39:O39)</f>
        <v>50</v>
      </c>
      <c r="X39" s="67">
        <f>W39-F39</f>
        <v>41</v>
      </c>
    </row>
    <row r="40" spans="1:24" ht="15" customHeight="1">
      <c r="A40" s="139">
        <v>2612</v>
      </c>
      <c r="B40" s="140">
        <v>43579</v>
      </c>
      <c r="C40" s="141" t="s">
        <v>382</v>
      </c>
      <c r="D40" s="141" t="s">
        <v>383</v>
      </c>
      <c r="E40" s="42">
        <v>9</v>
      </c>
      <c r="F40" s="42">
        <v>13</v>
      </c>
      <c r="G40" s="42">
        <v>8</v>
      </c>
      <c r="H40" s="42">
        <v>5</v>
      </c>
      <c r="I40" s="42">
        <v>4</v>
      </c>
      <c r="J40" s="42">
        <v>7</v>
      </c>
      <c r="K40" s="42">
        <v>5</v>
      </c>
      <c r="L40" s="42">
        <v>5</v>
      </c>
      <c r="M40" s="42">
        <v>6</v>
      </c>
      <c r="N40" s="42">
        <v>6</v>
      </c>
      <c r="O40" s="42">
        <v>6</v>
      </c>
      <c r="P40" s="142" t="s">
        <v>314</v>
      </c>
      <c r="Q40" s="141" t="s">
        <v>315</v>
      </c>
      <c r="R40" s="137">
        <v>35</v>
      </c>
      <c r="S40" s="137">
        <v>129</v>
      </c>
      <c r="T40" s="137">
        <v>35.1</v>
      </c>
      <c r="U40" s="137">
        <v>127</v>
      </c>
      <c r="V40" s="137"/>
      <c r="W40" s="67">
        <f>SUM(G40:O40)</f>
        <v>52</v>
      </c>
      <c r="X40" s="67">
        <f>W40-F40</f>
        <v>39</v>
      </c>
    </row>
    <row r="41" spans="1:24" ht="15" customHeight="1">
      <c r="A41" s="139">
        <v>2613</v>
      </c>
      <c r="B41" s="140">
        <v>43579</v>
      </c>
      <c r="C41" s="141" t="s">
        <v>384</v>
      </c>
      <c r="D41" s="141" t="s">
        <v>385</v>
      </c>
      <c r="E41" s="42">
        <v>9</v>
      </c>
      <c r="F41" s="42">
        <v>2</v>
      </c>
      <c r="G41" s="42">
        <v>4</v>
      </c>
      <c r="H41" s="42">
        <v>5</v>
      </c>
      <c r="I41" s="42">
        <v>4</v>
      </c>
      <c r="J41" s="42">
        <v>3</v>
      </c>
      <c r="K41" s="42">
        <v>4</v>
      </c>
      <c r="L41" s="42">
        <v>5</v>
      </c>
      <c r="M41" s="42">
        <v>4</v>
      </c>
      <c r="N41" s="42">
        <v>3</v>
      </c>
      <c r="O41" s="42">
        <v>3</v>
      </c>
      <c r="P41" s="142" t="s">
        <v>320</v>
      </c>
      <c r="Q41" s="141" t="s">
        <v>315</v>
      </c>
      <c r="R41" s="137">
        <v>35</v>
      </c>
      <c r="S41" s="137">
        <v>129</v>
      </c>
      <c r="T41" s="137">
        <v>35.1</v>
      </c>
      <c r="U41" s="137">
        <v>127</v>
      </c>
      <c r="V41" s="137"/>
      <c r="W41" s="67">
        <f>SUM(G41:O41)</f>
        <v>35</v>
      </c>
      <c r="X41" s="67">
        <f>W41-F41</f>
        <v>33</v>
      </c>
    </row>
    <row r="42" spans="1:24" ht="15" customHeight="1">
      <c r="A42" s="139">
        <v>2614</v>
      </c>
      <c r="B42" s="140">
        <v>43579</v>
      </c>
      <c r="C42" s="141" t="s">
        <v>386</v>
      </c>
      <c r="D42" s="141" t="s">
        <v>385</v>
      </c>
      <c r="E42" s="42">
        <v>9</v>
      </c>
      <c r="F42" s="42">
        <v>8</v>
      </c>
      <c r="G42" s="42">
        <v>5</v>
      </c>
      <c r="H42" s="42">
        <v>6</v>
      </c>
      <c r="I42" s="42">
        <v>6</v>
      </c>
      <c r="J42" s="42">
        <v>4</v>
      </c>
      <c r="K42" s="42">
        <v>5</v>
      </c>
      <c r="L42" s="42">
        <v>5</v>
      </c>
      <c r="M42" s="42">
        <v>4</v>
      </c>
      <c r="N42" s="42">
        <v>4</v>
      </c>
      <c r="O42" s="42">
        <v>4</v>
      </c>
      <c r="P42" s="142" t="s">
        <v>320</v>
      </c>
      <c r="Q42" s="141" t="s">
        <v>315</v>
      </c>
      <c r="R42" s="137">
        <v>35</v>
      </c>
      <c r="S42" s="137">
        <v>129</v>
      </c>
      <c r="T42" s="137">
        <v>35.1</v>
      </c>
      <c r="U42" s="137">
        <v>127</v>
      </c>
      <c r="V42" s="137"/>
      <c r="W42" s="67">
        <f>SUM(G42:O42)</f>
        <v>43</v>
      </c>
      <c r="X42" s="67">
        <f>W42-F42</f>
        <v>35</v>
      </c>
    </row>
    <row r="43" spans="1:24" ht="15" customHeight="1">
      <c r="A43" s="139">
        <v>2615</v>
      </c>
      <c r="B43" s="140">
        <v>43579</v>
      </c>
      <c r="C43" s="141" t="s">
        <v>387</v>
      </c>
      <c r="D43" s="141" t="s">
        <v>385</v>
      </c>
      <c r="E43" s="42">
        <v>9</v>
      </c>
      <c r="F43" s="42">
        <v>6</v>
      </c>
      <c r="G43" s="42">
        <v>4</v>
      </c>
      <c r="H43" s="42">
        <v>7</v>
      </c>
      <c r="I43" s="42">
        <v>6</v>
      </c>
      <c r="J43" s="42">
        <v>3</v>
      </c>
      <c r="K43" s="42">
        <v>4</v>
      </c>
      <c r="L43" s="42">
        <v>4</v>
      </c>
      <c r="M43" s="42">
        <v>5</v>
      </c>
      <c r="N43" s="42">
        <v>4</v>
      </c>
      <c r="O43" s="42">
        <v>4</v>
      </c>
      <c r="P43" s="142" t="s">
        <v>320</v>
      </c>
      <c r="Q43" s="141" t="s">
        <v>315</v>
      </c>
      <c r="R43" s="137">
        <v>35</v>
      </c>
      <c r="S43" s="137">
        <v>129</v>
      </c>
      <c r="T43" s="137">
        <v>35.1</v>
      </c>
      <c r="U43" s="137">
        <v>127</v>
      </c>
      <c r="V43" s="137"/>
      <c r="W43" s="67">
        <f>SUM(G43:O43)</f>
        <v>41</v>
      </c>
      <c r="X43" s="67">
        <f>W43-F43</f>
        <v>35</v>
      </c>
    </row>
    <row r="44" spans="1:24" ht="15" customHeight="1">
      <c r="A44" s="139">
        <v>2616</v>
      </c>
      <c r="B44" s="140">
        <v>43579</v>
      </c>
      <c r="C44" s="141" t="s">
        <v>388</v>
      </c>
      <c r="D44" s="141" t="s">
        <v>389</v>
      </c>
      <c r="E44" s="42">
        <v>9</v>
      </c>
      <c r="F44" s="42">
        <v>11</v>
      </c>
      <c r="G44" s="42">
        <v>6</v>
      </c>
      <c r="H44" s="42">
        <v>4</v>
      </c>
      <c r="I44" s="42">
        <v>5</v>
      </c>
      <c r="J44" s="42">
        <v>4</v>
      </c>
      <c r="K44" s="42">
        <v>4</v>
      </c>
      <c r="L44" s="42">
        <v>7</v>
      </c>
      <c r="M44" s="42">
        <v>8</v>
      </c>
      <c r="N44" s="42">
        <v>5</v>
      </c>
      <c r="O44" s="42">
        <v>8</v>
      </c>
      <c r="P44" s="142" t="s">
        <v>314</v>
      </c>
      <c r="Q44" s="141" t="s">
        <v>315</v>
      </c>
      <c r="R44" s="137">
        <v>35</v>
      </c>
      <c r="S44" s="137">
        <v>129</v>
      </c>
      <c r="T44" s="137">
        <v>35.1</v>
      </c>
      <c r="U44" s="137">
        <v>127</v>
      </c>
      <c r="V44" s="137"/>
      <c r="W44" s="67">
        <f>SUM(G44:O44)</f>
        <v>51</v>
      </c>
      <c r="X44" s="67">
        <f>W44-F44</f>
        <v>40</v>
      </c>
    </row>
    <row r="45" spans="1:24" ht="15" customHeight="1">
      <c r="A45" s="139">
        <v>2617</v>
      </c>
      <c r="B45" s="140">
        <v>43579</v>
      </c>
      <c r="C45" s="141" t="s">
        <v>390</v>
      </c>
      <c r="D45" s="141" t="s">
        <v>391</v>
      </c>
      <c r="E45" s="42">
        <v>9</v>
      </c>
      <c r="F45" s="42">
        <v>3</v>
      </c>
      <c r="G45" s="42">
        <v>5</v>
      </c>
      <c r="H45" s="42">
        <v>4</v>
      </c>
      <c r="I45" s="42">
        <v>4</v>
      </c>
      <c r="J45" s="42">
        <v>4</v>
      </c>
      <c r="K45" s="42">
        <v>4</v>
      </c>
      <c r="L45" s="42">
        <v>5</v>
      </c>
      <c r="M45" s="42">
        <v>7</v>
      </c>
      <c r="N45" s="42">
        <v>4</v>
      </c>
      <c r="O45" s="42">
        <v>3</v>
      </c>
      <c r="P45" s="142" t="s">
        <v>314</v>
      </c>
      <c r="Q45" s="141" t="s">
        <v>315</v>
      </c>
      <c r="R45" s="137">
        <v>35</v>
      </c>
      <c r="S45" s="137">
        <v>129</v>
      </c>
      <c r="T45" s="137">
        <v>35.1</v>
      </c>
      <c r="U45" s="137">
        <v>127</v>
      </c>
      <c r="V45" s="137"/>
      <c r="W45" s="67">
        <f>SUM(G45:O45)</f>
        <v>40</v>
      </c>
      <c r="X45" s="67">
        <f>W45-F45</f>
        <v>37</v>
      </c>
    </row>
    <row r="46" spans="1:24" ht="15" customHeight="1">
      <c r="A46" s="139">
        <v>2619</v>
      </c>
      <c r="B46" s="140">
        <v>43579</v>
      </c>
      <c r="C46" s="141" t="s">
        <v>363</v>
      </c>
      <c r="D46" s="141" t="s">
        <v>392</v>
      </c>
      <c r="E46" s="42">
        <v>9</v>
      </c>
      <c r="F46" s="42">
        <v>10</v>
      </c>
      <c r="G46" s="42">
        <v>4</v>
      </c>
      <c r="H46" s="42">
        <v>6</v>
      </c>
      <c r="I46" s="42">
        <v>4</v>
      </c>
      <c r="J46" s="42">
        <v>4</v>
      </c>
      <c r="K46" s="42">
        <v>5</v>
      </c>
      <c r="L46" s="42">
        <v>6</v>
      </c>
      <c r="M46" s="42">
        <v>6</v>
      </c>
      <c r="N46" s="42">
        <v>4</v>
      </c>
      <c r="O46" s="42">
        <v>5</v>
      </c>
      <c r="P46" s="142" t="s">
        <v>314</v>
      </c>
      <c r="Q46" s="141" t="s">
        <v>315</v>
      </c>
      <c r="R46" s="137">
        <v>35</v>
      </c>
      <c r="S46" s="137">
        <v>129</v>
      </c>
      <c r="T46" s="137">
        <v>35.1</v>
      </c>
      <c r="U46" s="137">
        <v>127</v>
      </c>
      <c r="V46" s="137"/>
      <c r="W46" s="67">
        <f>SUM(G46:O46)</f>
        <v>44</v>
      </c>
      <c r="X46" s="67">
        <f>W46-F46</f>
        <v>34</v>
      </c>
    </row>
    <row r="47" spans="1:24" ht="15" customHeight="1">
      <c r="A47" s="139">
        <v>2620</v>
      </c>
      <c r="B47" s="140">
        <v>43579</v>
      </c>
      <c r="C47" s="141" t="s">
        <v>312</v>
      </c>
      <c r="D47" s="141" t="s">
        <v>393</v>
      </c>
      <c r="E47" s="42">
        <v>9</v>
      </c>
      <c r="F47" s="42">
        <v>6</v>
      </c>
      <c r="G47" s="42">
        <v>4</v>
      </c>
      <c r="H47" s="42">
        <v>5</v>
      </c>
      <c r="I47" s="42">
        <v>5</v>
      </c>
      <c r="J47" s="42">
        <v>4</v>
      </c>
      <c r="K47" s="42">
        <v>4</v>
      </c>
      <c r="L47" s="42">
        <v>5</v>
      </c>
      <c r="M47" s="42">
        <v>4</v>
      </c>
      <c r="N47" s="42">
        <v>4</v>
      </c>
      <c r="O47" s="42">
        <v>5</v>
      </c>
      <c r="P47" s="142" t="s">
        <v>320</v>
      </c>
      <c r="Q47" s="141" t="s">
        <v>315</v>
      </c>
      <c r="R47" s="137">
        <v>35</v>
      </c>
      <c r="S47" s="137">
        <v>129</v>
      </c>
      <c r="T47" s="137">
        <v>35.1</v>
      </c>
      <c r="U47" s="137">
        <v>127</v>
      </c>
      <c r="V47" s="137"/>
      <c r="W47" s="67">
        <f>SUM(G47:O47)</f>
        <v>40</v>
      </c>
      <c r="X47" s="67">
        <f>W47-F47</f>
        <v>34</v>
      </c>
    </row>
    <row r="48" spans="1:24" ht="15" customHeight="1">
      <c r="A48" s="139">
        <v>2622</v>
      </c>
      <c r="B48" s="140">
        <v>43579</v>
      </c>
      <c r="C48" s="141" t="s">
        <v>357</v>
      </c>
      <c r="D48" s="141" t="s">
        <v>394</v>
      </c>
      <c r="E48" s="42">
        <v>9</v>
      </c>
      <c r="F48" s="42">
        <v>2</v>
      </c>
      <c r="G48" s="42">
        <v>4</v>
      </c>
      <c r="H48" s="42">
        <v>4</v>
      </c>
      <c r="I48" s="42">
        <v>4</v>
      </c>
      <c r="J48" s="42">
        <v>4</v>
      </c>
      <c r="K48" s="42">
        <v>4</v>
      </c>
      <c r="L48" s="42">
        <v>4</v>
      </c>
      <c r="M48" s="42">
        <v>4</v>
      </c>
      <c r="N48" s="42">
        <v>4</v>
      </c>
      <c r="O48" s="42">
        <v>4</v>
      </c>
      <c r="P48" s="142" t="s">
        <v>320</v>
      </c>
      <c r="Q48" s="141" t="s">
        <v>315</v>
      </c>
      <c r="R48" s="137">
        <v>35</v>
      </c>
      <c r="S48" s="137">
        <v>129</v>
      </c>
      <c r="T48" s="137">
        <v>35.1</v>
      </c>
      <c r="U48" s="137">
        <v>127</v>
      </c>
      <c r="V48" s="137"/>
      <c r="W48" s="67">
        <f>SUM(G48:O48)</f>
        <v>36</v>
      </c>
      <c r="X48" s="67">
        <f>W48-F48</f>
        <v>34</v>
      </c>
    </row>
    <row r="49" spans="1:24" ht="15" customHeight="1">
      <c r="A49" s="139">
        <v>2624</v>
      </c>
      <c r="B49" s="140">
        <v>43579</v>
      </c>
      <c r="C49" s="141" t="s">
        <v>395</v>
      </c>
      <c r="D49" s="141" t="s">
        <v>396</v>
      </c>
      <c r="E49" s="42">
        <v>9</v>
      </c>
      <c r="F49" s="42">
        <v>18</v>
      </c>
      <c r="G49" s="42">
        <v>8</v>
      </c>
      <c r="H49" s="42">
        <v>8</v>
      </c>
      <c r="I49" s="42">
        <v>5</v>
      </c>
      <c r="J49" s="42">
        <v>7</v>
      </c>
      <c r="K49" s="42">
        <v>5</v>
      </c>
      <c r="L49" s="42">
        <v>10</v>
      </c>
      <c r="M49" s="42">
        <v>9</v>
      </c>
      <c r="N49" s="42">
        <v>4</v>
      </c>
      <c r="O49" s="42">
        <v>6</v>
      </c>
      <c r="P49" s="142" t="s">
        <v>314</v>
      </c>
      <c r="Q49" s="141" t="s">
        <v>315</v>
      </c>
      <c r="R49" s="137">
        <v>35</v>
      </c>
      <c r="S49" s="137">
        <v>129</v>
      </c>
      <c r="T49" s="137">
        <v>35.1</v>
      </c>
      <c r="U49" s="137">
        <v>127</v>
      </c>
      <c r="V49" s="137"/>
      <c r="W49" s="67">
        <f>SUM(G49:O49)</f>
        <v>62</v>
      </c>
      <c r="X49" s="67">
        <f>W49-F49</f>
        <v>44</v>
      </c>
    </row>
    <row r="50" spans="1:24" ht="15" customHeight="1">
      <c r="A50" s="139">
        <v>2625</v>
      </c>
      <c r="B50" s="140">
        <v>43579</v>
      </c>
      <c r="C50" s="141" t="s">
        <v>397</v>
      </c>
      <c r="D50" s="141" t="s">
        <v>398</v>
      </c>
      <c r="E50" s="42">
        <v>9</v>
      </c>
      <c r="F50" s="42">
        <v>13</v>
      </c>
      <c r="G50" s="42">
        <v>7</v>
      </c>
      <c r="H50" s="42">
        <v>5</v>
      </c>
      <c r="I50" s="42">
        <v>3</v>
      </c>
      <c r="J50" s="42">
        <v>5</v>
      </c>
      <c r="K50" s="42">
        <v>4</v>
      </c>
      <c r="L50" s="42">
        <v>6</v>
      </c>
      <c r="M50" s="42">
        <v>7</v>
      </c>
      <c r="N50" s="42">
        <v>5</v>
      </c>
      <c r="O50" s="42">
        <v>6</v>
      </c>
      <c r="P50" s="142" t="s">
        <v>314</v>
      </c>
      <c r="Q50" s="141" t="s">
        <v>315</v>
      </c>
      <c r="R50" s="137">
        <v>35</v>
      </c>
      <c r="S50" s="137">
        <v>129</v>
      </c>
      <c r="T50" s="137">
        <v>35.1</v>
      </c>
      <c r="U50" s="137">
        <v>127</v>
      </c>
      <c r="V50" s="137"/>
      <c r="W50" s="67">
        <f>SUM(G50:O50)</f>
        <v>48</v>
      </c>
      <c r="X50" s="67">
        <f>W50-F50</f>
        <v>35</v>
      </c>
    </row>
    <row r="51" spans="1:24" ht="15" customHeight="1">
      <c r="A51" s="139">
        <v>2626</v>
      </c>
      <c r="B51" s="140">
        <v>43579</v>
      </c>
      <c r="C51" s="141" t="s">
        <v>343</v>
      </c>
      <c r="D51" s="141" t="s">
        <v>399</v>
      </c>
      <c r="E51" s="42">
        <v>9</v>
      </c>
      <c r="F51" s="42">
        <v>12</v>
      </c>
      <c r="G51" s="42">
        <v>6</v>
      </c>
      <c r="H51" s="42">
        <v>6</v>
      </c>
      <c r="I51" s="42">
        <v>6</v>
      </c>
      <c r="J51" s="42">
        <v>3</v>
      </c>
      <c r="K51" s="42">
        <v>5</v>
      </c>
      <c r="L51" s="42">
        <v>6</v>
      </c>
      <c r="M51" s="42">
        <v>6</v>
      </c>
      <c r="N51" s="42">
        <v>3</v>
      </c>
      <c r="O51" s="42">
        <v>6</v>
      </c>
      <c r="P51" s="142" t="s">
        <v>320</v>
      </c>
      <c r="Q51" s="141" t="s">
        <v>315</v>
      </c>
      <c r="R51" s="137">
        <v>35</v>
      </c>
      <c r="S51" s="137">
        <v>129</v>
      </c>
      <c r="T51" s="137">
        <v>35.1</v>
      </c>
      <c r="U51" s="137">
        <v>127</v>
      </c>
      <c r="V51" s="137"/>
      <c r="W51" s="67">
        <f>SUM(G51:O51)</f>
        <v>47</v>
      </c>
      <c r="X51" s="67">
        <f>W51-F51</f>
        <v>35</v>
      </c>
    </row>
    <row r="52" spans="1:24" ht="15" customHeight="1">
      <c r="A52" s="139">
        <v>2627</v>
      </c>
      <c r="B52" s="140">
        <v>43579</v>
      </c>
      <c r="C52" s="141" t="s">
        <v>400</v>
      </c>
      <c r="D52" s="141" t="s">
        <v>401</v>
      </c>
      <c r="E52" s="42">
        <v>9</v>
      </c>
      <c r="F52" s="42">
        <v>10</v>
      </c>
      <c r="G52" s="42">
        <v>7</v>
      </c>
      <c r="H52" s="42">
        <v>6</v>
      </c>
      <c r="I52" s="42">
        <v>7</v>
      </c>
      <c r="J52" s="42">
        <v>3</v>
      </c>
      <c r="K52" s="42">
        <v>5</v>
      </c>
      <c r="L52" s="42">
        <v>9</v>
      </c>
      <c r="M52" s="42">
        <v>8</v>
      </c>
      <c r="N52" s="42">
        <v>3</v>
      </c>
      <c r="O52" s="42">
        <v>7</v>
      </c>
      <c r="P52" s="142" t="s">
        <v>320</v>
      </c>
      <c r="Q52" s="141" t="s">
        <v>315</v>
      </c>
      <c r="R52" s="137">
        <v>35</v>
      </c>
      <c r="S52" s="137">
        <v>129</v>
      </c>
      <c r="T52" s="137">
        <v>35.1</v>
      </c>
      <c r="U52" s="137">
        <v>127</v>
      </c>
      <c r="V52" s="137"/>
      <c r="W52" s="67">
        <f>SUM(G52:O52)</f>
        <v>55</v>
      </c>
      <c r="X52" s="67">
        <f>W52-F52</f>
        <v>45</v>
      </c>
    </row>
    <row r="53" spans="1:24" ht="15" customHeight="1">
      <c r="A53" s="139">
        <v>2629</v>
      </c>
      <c r="B53" s="140">
        <v>43579</v>
      </c>
      <c r="C53" s="141" t="s">
        <v>402</v>
      </c>
      <c r="D53" s="141" t="s">
        <v>403</v>
      </c>
      <c r="E53" s="42">
        <v>9</v>
      </c>
      <c r="F53" s="42">
        <v>7</v>
      </c>
      <c r="G53" s="42">
        <v>5</v>
      </c>
      <c r="H53" s="42">
        <v>4</v>
      </c>
      <c r="I53" s="42">
        <v>3</v>
      </c>
      <c r="J53" s="42">
        <v>5</v>
      </c>
      <c r="K53" s="42">
        <v>3</v>
      </c>
      <c r="L53" s="42">
        <v>5</v>
      </c>
      <c r="M53" s="42">
        <v>5</v>
      </c>
      <c r="N53" s="42">
        <v>4</v>
      </c>
      <c r="O53" s="42">
        <v>6</v>
      </c>
      <c r="P53" s="142" t="s">
        <v>314</v>
      </c>
      <c r="Q53" s="141" t="s">
        <v>315</v>
      </c>
      <c r="R53" s="137">
        <v>35</v>
      </c>
      <c r="S53" s="137">
        <v>129</v>
      </c>
      <c r="T53" s="137">
        <v>35.1</v>
      </c>
      <c r="U53" s="137">
        <v>127</v>
      </c>
      <c r="V53" s="137"/>
      <c r="W53" s="67">
        <f>SUM(G53:O53)</f>
        <v>40</v>
      </c>
      <c r="X53" s="67">
        <f>W53-F53</f>
        <v>33</v>
      </c>
    </row>
    <row r="54" spans="1:24" ht="15" customHeight="1">
      <c r="A54" s="139">
        <v>2630</v>
      </c>
      <c r="B54" s="140">
        <v>43579</v>
      </c>
      <c r="C54" s="141" t="s">
        <v>400</v>
      </c>
      <c r="D54" s="141" t="s">
        <v>404</v>
      </c>
      <c r="E54" s="42">
        <v>9</v>
      </c>
      <c r="F54" s="42">
        <v>12</v>
      </c>
      <c r="G54" s="42">
        <v>7</v>
      </c>
      <c r="H54" s="42">
        <v>4</v>
      </c>
      <c r="I54" s="42">
        <v>4</v>
      </c>
      <c r="J54" s="42">
        <v>7</v>
      </c>
      <c r="K54" s="42">
        <v>6</v>
      </c>
      <c r="L54" s="42">
        <v>8</v>
      </c>
      <c r="M54" s="42">
        <v>7</v>
      </c>
      <c r="N54" s="42">
        <v>5</v>
      </c>
      <c r="O54" s="42">
        <v>5</v>
      </c>
      <c r="P54" s="142" t="s">
        <v>314</v>
      </c>
      <c r="Q54" s="141" t="s">
        <v>315</v>
      </c>
      <c r="R54" s="137">
        <v>35</v>
      </c>
      <c r="S54" s="137">
        <v>129</v>
      </c>
      <c r="T54" s="137">
        <v>35.1</v>
      </c>
      <c r="U54" s="137">
        <v>127</v>
      </c>
      <c r="V54" s="137"/>
      <c r="W54" s="67">
        <f>SUM(G54:O54)</f>
        <v>53</v>
      </c>
      <c r="X54" s="67">
        <f>W54-F54</f>
        <v>41</v>
      </c>
    </row>
    <row r="55" spans="1:24" ht="15" customHeight="1">
      <c r="A55" s="139">
        <v>2632</v>
      </c>
      <c r="B55" s="140">
        <v>43579</v>
      </c>
      <c r="C55" s="141" t="s">
        <v>405</v>
      </c>
      <c r="D55" s="141" t="s">
        <v>406</v>
      </c>
      <c r="E55" s="42">
        <v>9</v>
      </c>
      <c r="F55" s="42">
        <v>10</v>
      </c>
      <c r="G55" s="42">
        <v>6</v>
      </c>
      <c r="H55" s="42">
        <v>5</v>
      </c>
      <c r="I55" s="42">
        <v>3</v>
      </c>
      <c r="J55" s="42">
        <v>6</v>
      </c>
      <c r="K55" s="42">
        <v>5</v>
      </c>
      <c r="L55" s="42">
        <v>6</v>
      </c>
      <c r="M55" s="42">
        <v>7</v>
      </c>
      <c r="N55" s="42">
        <v>4</v>
      </c>
      <c r="O55" s="42">
        <v>5</v>
      </c>
      <c r="P55" s="142" t="s">
        <v>314</v>
      </c>
      <c r="Q55" s="141" t="s">
        <v>315</v>
      </c>
      <c r="R55" s="137">
        <v>35</v>
      </c>
      <c r="S55" s="137">
        <v>129</v>
      </c>
      <c r="T55" s="137">
        <v>35.1</v>
      </c>
      <c r="U55" s="137">
        <v>127</v>
      </c>
      <c r="V55" s="137"/>
      <c r="W55" s="67">
        <f>SUM(G55:O55)</f>
        <v>47</v>
      </c>
      <c r="X55" s="67">
        <f>W55-F55</f>
        <v>37</v>
      </c>
    </row>
    <row r="56" spans="1:24" ht="15" customHeight="1">
      <c r="A56" s="139">
        <v>2633</v>
      </c>
      <c r="B56" s="140">
        <v>43579</v>
      </c>
      <c r="C56" s="141" t="s">
        <v>407</v>
      </c>
      <c r="D56" s="141" t="s">
        <v>408</v>
      </c>
      <c r="E56" s="42">
        <v>9</v>
      </c>
      <c r="F56" s="42">
        <v>1</v>
      </c>
      <c r="G56" s="42">
        <v>4</v>
      </c>
      <c r="H56" s="42">
        <v>5</v>
      </c>
      <c r="I56" s="42">
        <v>5</v>
      </c>
      <c r="J56" s="42">
        <v>3</v>
      </c>
      <c r="K56" s="42">
        <v>4</v>
      </c>
      <c r="L56" s="42">
        <v>5</v>
      </c>
      <c r="M56" s="42">
        <v>4</v>
      </c>
      <c r="N56" s="42">
        <v>4</v>
      </c>
      <c r="O56" s="42">
        <v>4</v>
      </c>
      <c r="P56" s="142" t="s">
        <v>320</v>
      </c>
      <c r="Q56" s="141" t="s">
        <v>315</v>
      </c>
      <c r="R56" s="137">
        <v>35</v>
      </c>
      <c r="S56" s="137">
        <v>129</v>
      </c>
      <c r="T56" s="137">
        <v>35.1</v>
      </c>
      <c r="U56" s="137">
        <v>127</v>
      </c>
      <c r="V56" s="137"/>
      <c r="W56" s="67">
        <f>SUM(G56:O56)</f>
        <v>38</v>
      </c>
      <c r="X56" s="67">
        <f>W56-F56</f>
        <v>37</v>
      </c>
    </row>
    <row r="57" spans="1:24" ht="15" customHeight="1">
      <c r="A57" s="139">
        <v>2636</v>
      </c>
      <c r="B57" s="140">
        <v>43579</v>
      </c>
      <c r="C57" s="141" t="s">
        <v>409</v>
      </c>
      <c r="D57" s="141" t="s">
        <v>410</v>
      </c>
      <c r="E57" s="42">
        <v>9</v>
      </c>
      <c r="F57" s="42">
        <v>7</v>
      </c>
      <c r="G57" s="42">
        <v>4</v>
      </c>
      <c r="H57" s="42">
        <v>5</v>
      </c>
      <c r="I57" s="42">
        <v>3</v>
      </c>
      <c r="J57" s="42">
        <v>4</v>
      </c>
      <c r="K57" s="42">
        <v>4</v>
      </c>
      <c r="L57" s="42">
        <v>7</v>
      </c>
      <c r="M57" s="42">
        <v>5</v>
      </c>
      <c r="N57" s="42">
        <v>3</v>
      </c>
      <c r="O57" s="42">
        <v>4</v>
      </c>
      <c r="P57" s="142" t="s">
        <v>314</v>
      </c>
      <c r="Q57" s="141" t="s">
        <v>315</v>
      </c>
      <c r="R57" s="137">
        <v>35</v>
      </c>
      <c r="S57" s="137">
        <v>129</v>
      </c>
      <c r="T57" s="137">
        <v>35.1</v>
      </c>
      <c r="U57" s="137">
        <v>127</v>
      </c>
      <c r="V57" s="137"/>
      <c r="W57" s="67">
        <f>SUM(G57:O57)</f>
        <v>39</v>
      </c>
      <c r="X57" s="67">
        <f>W57-F57</f>
        <v>32</v>
      </c>
    </row>
    <row r="58" spans="1:24" ht="15" customHeight="1">
      <c r="A58" s="139">
        <v>2637</v>
      </c>
      <c r="B58" s="140">
        <v>43579</v>
      </c>
      <c r="C58" s="141" t="s">
        <v>411</v>
      </c>
      <c r="D58" s="141" t="s">
        <v>412</v>
      </c>
      <c r="E58" s="42">
        <v>9</v>
      </c>
      <c r="F58" s="42">
        <v>9</v>
      </c>
      <c r="G58" s="42">
        <v>5</v>
      </c>
      <c r="H58" s="42">
        <v>3</v>
      </c>
      <c r="I58" s="42">
        <v>5</v>
      </c>
      <c r="J58" s="42">
        <v>6</v>
      </c>
      <c r="K58" s="42">
        <v>6</v>
      </c>
      <c r="L58" s="42">
        <v>7</v>
      </c>
      <c r="M58" s="42">
        <v>6</v>
      </c>
      <c r="N58" s="42">
        <v>5</v>
      </c>
      <c r="O58" s="42">
        <v>4</v>
      </c>
      <c r="P58" s="142" t="s">
        <v>314</v>
      </c>
      <c r="Q58" s="141" t="s">
        <v>315</v>
      </c>
      <c r="R58" s="137">
        <v>35</v>
      </c>
      <c r="S58" s="137">
        <v>129</v>
      </c>
      <c r="T58" s="137">
        <v>35.1</v>
      </c>
      <c r="U58" s="137">
        <v>127</v>
      </c>
      <c r="V58" s="137"/>
      <c r="W58" s="67">
        <f>SUM(G58:O58)</f>
        <v>47</v>
      </c>
      <c r="X58" s="67">
        <f>W58-F58</f>
        <v>38</v>
      </c>
    </row>
    <row r="59" spans="1:24" ht="15" customHeight="1">
      <c r="A59" s="139">
        <v>2638</v>
      </c>
      <c r="B59" s="140">
        <v>43579</v>
      </c>
      <c r="C59" s="141" t="s">
        <v>413</v>
      </c>
      <c r="D59" s="141" t="s">
        <v>414</v>
      </c>
      <c r="E59" s="42">
        <v>9</v>
      </c>
      <c r="F59" s="42">
        <v>4</v>
      </c>
      <c r="G59" s="42">
        <v>5</v>
      </c>
      <c r="H59" s="42">
        <v>6</v>
      </c>
      <c r="I59" s="42">
        <v>3</v>
      </c>
      <c r="J59" s="42">
        <v>4</v>
      </c>
      <c r="K59" s="42">
        <v>5</v>
      </c>
      <c r="L59" s="42">
        <v>5</v>
      </c>
      <c r="M59" s="42">
        <v>5</v>
      </c>
      <c r="N59" s="42">
        <v>4</v>
      </c>
      <c r="O59" s="42">
        <v>4</v>
      </c>
      <c r="P59" s="142" t="s">
        <v>314</v>
      </c>
      <c r="Q59" s="141" t="s">
        <v>315</v>
      </c>
      <c r="R59" s="137">
        <v>35</v>
      </c>
      <c r="S59" s="137">
        <v>129</v>
      </c>
      <c r="T59" s="137">
        <v>35.1</v>
      </c>
      <c r="U59" s="137">
        <v>127</v>
      </c>
      <c r="V59" s="137"/>
      <c r="W59" s="67">
        <f>SUM(G59:O59)</f>
        <v>41</v>
      </c>
      <c r="X59" s="67">
        <f>W59-F59</f>
        <v>37</v>
      </c>
    </row>
    <row r="60" spans="1:24" ht="15" customHeight="1">
      <c r="A60" s="139">
        <v>2639</v>
      </c>
      <c r="B60" s="140">
        <v>43579</v>
      </c>
      <c r="C60" s="141" t="s">
        <v>415</v>
      </c>
      <c r="D60" s="141" t="s">
        <v>416</v>
      </c>
      <c r="E60" s="42">
        <v>9</v>
      </c>
      <c r="F60" s="42">
        <v>10</v>
      </c>
      <c r="G60" s="42">
        <v>5</v>
      </c>
      <c r="H60" s="42">
        <v>5</v>
      </c>
      <c r="I60" s="42">
        <v>4</v>
      </c>
      <c r="J60" s="42">
        <v>5</v>
      </c>
      <c r="K60" s="42">
        <v>5</v>
      </c>
      <c r="L60" s="42">
        <v>6</v>
      </c>
      <c r="M60" s="42">
        <v>9</v>
      </c>
      <c r="N60" s="42">
        <v>4</v>
      </c>
      <c r="O60" s="42">
        <v>4</v>
      </c>
      <c r="P60" s="142" t="s">
        <v>314</v>
      </c>
      <c r="Q60" s="141" t="s">
        <v>315</v>
      </c>
      <c r="R60" s="137">
        <v>35</v>
      </c>
      <c r="S60" s="137">
        <v>129</v>
      </c>
      <c r="T60" s="137">
        <v>35.1</v>
      </c>
      <c r="U60" s="137">
        <v>127</v>
      </c>
      <c r="V60" s="137"/>
      <c r="W60" s="67">
        <f>SUM(G60:O60)</f>
        <v>47</v>
      </c>
      <c r="X60" s="67">
        <f>W60-F60</f>
        <v>37</v>
      </c>
    </row>
    <row r="61" spans="1:24" ht="15" customHeight="1">
      <c r="A61" s="139">
        <v>2640</v>
      </c>
      <c r="B61" s="140">
        <v>43579</v>
      </c>
      <c r="C61" s="141" t="s">
        <v>417</v>
      </c>
      <c r="D61" s="141" t="s">
        <v>418</v>
      </c>
      <c r="E61" s="42">
        <v>9</v>
      </c>
      <c r="F61" s="42">
        <v>9</v>
      </c>
      <c r="G61" s="42">
        <v>5</v>
      </c>
      <c r="H61" s="42">
        <v>5</v>
      </c>
      <c r="I61" s="42">
        <v>8</v>
      </c>
      <c r="J61" s="42">
        <v>5</v>
      </c>
      <c r="K61" s="42">
        <v>6</v>
      </c>
      <c r="L61" s="42">
        <v>5</v>
      </c>
      <c r="M61" s="42">
        <v>5</v>
      </c>
      <c r="N61" s="42">
        <v>3</v>
      </c>
      <c r="O61" s="42">
        <v>4</v>
      </c>
      <c r="P61" s="142" t="s">
        <v>320</v>
      </c>
      <c r="Q61" s="141" t="s">
        <v>315</v>
      </c>
      <c r="R61" s="137">
        <v>35</v>
      </c>
      <c r="S61" s="137">
        <v>129</v>
      </c>
      <c r="T61" s="137">
        <v>35.1</v>
      </c>
      <c r="U61" s="137">
        <v>127</v>
      </c>
      <c r="V61" s="137"/>
      <c r="W61" s="67">
        <f>SUM(G61:O61)</f>
        <v>46</v>
      </c>
      <c r="X61" s="67">
        <f>W61-F61</f>
        <v>37</v>
      </c>
    </row>
    <row r="62" spans="1:24" ht="15" customHeight="1">
      <c r="A62" s="139">
        <v>2644</v>
      </c>
      <c r="B62" s="140">
        <v>43579</v>
      </c>
      <c r="C62" s="141" t="s">
        <v>419</v>
      </c>
      <c r="D62" s="141" t="s">
        <v>420</v>
      </c>
      <c r="E62" s="42">
        <v>9</v>
      </c>
      <c r="F62" s="42">
        <v>14</v>
      </c>
      <c r="G62" s="42">
        <v>5</v>
      </c>
      <c r="H62" s="42">
        <v>6</v>
      </c>
      <c r="I62" s="42">
        <v>7</v>
      </c>
      <c r="J62" s="42">
        <v>6</v>
      </c>
      <c r="K62" s="42">
        <v>5</v>
      </c>
      <c r="L62" s="42">
        <v>5</v>
      </c>
      <c r="M62" s="42">
        <v>7</v>
      </c>
      <c r="N62" s="42">
        <v>4</v>
      </c>
      <c r="O62" s="42">
        <v>5</v>
      </c>
      <c r="P62" s="142" t="s">
        <v>320</v>
      </c>
      <c r="Q62" s="141" t="s">
        <v>315</v>
      </c>
      <c r="R62" s="137">
        <v>35</v>
      </c>
      <c r="S62" s="137">
        <v>129</v>
      </c>
      <c r="T62" s="137">
        <v>35.1</v>
      </c>
      <c r="U62" s="137">
        <v>127</v>
      </c>
      <c r="V62" s="137"/>
      <c r="W62" s="67">
        <f>SUM(G62:O62)</f>
        <v>50</v>
      </c>
      <c r="X62" s="67">
        <f>W62-F62</f>
        <v>36</v>
      </c>
    </row>
    <row r="63" spans="1:24" ht="15" customHeight="1">
      <c r="A63" s="139">
        <v>2645</v>
      </c>
      <c r="B63" s="140">
        <v>43579</v>
      </c>
      <c r="C63" s="141" t="s">
        <v>421</v>
      </c>
      <c r="D63" s="141" t="s">
        <v>422</v>
      </c>
      <c r="E63" s="42">
        <v>9</v>
      </c>
      <c r="F63" s="42">
        <v>4</v>
      </c>
      <c r="G63" s="42">
        <v>6</v>
      </c>
      <c r="H63" s="42">
        <v>5</v>
      </c>
      <c r="I63" s="42">
        <v>5</v>
      </c>
      <c r="J63" s="42">
        <v>5</v>
      </c>
      <c r="K63" s="42">
        <v>4</v>
      </c>
      <c r="L63" s="42">
        <v>6</v>
      </c>
      <c r="M63" s="42">
        <v>6</v>
      </c>
      <c r="N63" s="42">
        <v>3</v>
      </c>
      <c r="O63" s="42">
        <v>5</v>
      </c>
      <c r="P63" s="142" t="s">
        <v>314</v>
      </c>
      <c r="Q63" s="141" t="s">
        <v>315</v>
      </c>
      <c r="R63" s="137">
        <v>35</v>
      </c>
      <c r="S63" s="137">
        <v>129</v>
      </c>
      <c r="T63" s="137">
        <v>35.1</v>
      </c>
      <c r="U63" s="137">
        <v>127</v>
      </c>
      <c r="V63" s="137"/>
      <c r="W63" s="67">
        <f>SUM(G63:O63)</f>
        <v>45</v>
      </c>
      <c r="X63" s="67">
        <f>W63-F63</f>
        <v>41</v>
      </c>
    </row>
    <row r="64" spans="1:24" ht="15" customHeight="1">
      <c r="A64" s="139">
        <v>2647</v>
      </c>
      <c r="B64" s="140">
        <v>43579</v>
      </c>
      <c r="C64" s="141" t="s">
        <v>423</v>
      </c>
      <c r="D64" s="141" t="s">
        <v>424</v>
      </c>
      <c r="E64" s="42">
        <v>9</v>
      </c>
      <c r="F64" s="42">
        <v>8</v>
      </c>
      <c r="G64" s="42">
        <v>5</v>
      </c>
      <c r="H64" s="42">
        <v>6</v>
      </c>
      <c r="I64" s="42">
        <v>7</v>
      </c>
      <c r="J64" s="42">
        <v>3</v>
      </c>
      <c r="K64" s="42">
        <v>5</v>
      </c>
      <c r="L64" s="42">
        <v>6</v>
      </c>
      <c r="M64" s="42">
        <v>5</v>
      </c>
      <c r="N64" s="42">
        <v>4</v>
      </c>
      <c r="O64" s="42">
        <v>7</v>
      </c>
      <c r="P64" s="142" t="s">
        <v>320</v>
      </c>
      <c r="Q64" s="141" t="s">
        <v>315</v>
      </c>
      <c r="R64" s="137">
        <v>35</v>
      </c>
      <c r="S64" s="137">
        <v>129</v>
      </c>
      <c r="T64" s="137">
        <v>35.1</v>
      </c>
      <c r="U64" s="137">
        <v>127</v>
      </c>
      <c r="V64" s="137"/>
      <c r="W64" s="67">
        <f>SUM(G64:O64)</f>
        <v>48</v>
      </c>
      <c r="X64" s="67">
        <f>W64-F64</f>
        <v>40</v>
      </c>
    </row>
    <row r="65" spans="1:24" ht="15" customHeight="1">
      <c r="A65" s="139">
        <v>2650</v>
      </c>
      <c r="B65" s="140">
        <v>43579</v>
      </c>
      <c r="C65" s="141" t="s">
        <v>327</v>
      </c>
      <c r="D65" s="141" t="s">
        <v>425</v>
      </c>
      <c r="E65" s="42">
        <v>9</v>
      </c>
      <c r="F65" s="42">
        <v>3</v>
      </c>
      <c r="G65" s="42">
        <v>5</v>
      </c>
      <c r="H65" s="42">
        <v>5</v>
      </c>
      <c r="I65" s="42">
        <v>3</v>
      </c>
      <c r="J65" s="42">
        <v>4</v>
      </c>
      <c r="K65" s="42">
        <v>4</v>
      </c>
      <c r="L65" s="42">
        <v>6</v>
      </c>
      <c r="M65" s="42">
        <v>7</v>
      </c>
      <c r="N65" s="42">
        <v>2</v>
      </c>
      <c r="O65" s="42">
        <v>4</v>
      </c>
      <c r="P65" s="142" t="s">
        <v>314</v>
      </c>
      <c r="Q65" s="141" t="s">
        <v>315</v>
      </c>
      <c r="R65" s="137">
        <v>35</v>
      </c>
      <c r="S65" s="137">
        <v>129</v>
      </c>
      <c r="T65" s="137">
        <v>35.1</v>
      </c>
      <c r="U65" s="137">
        <v>127</v>
      </c>
      <c r="V65" s="137"/>
      <c r="W65" s="67">
        <f>SUM(G65:O65)</f>
        <v>40</v>
      </c>
      <c r="X65" s="67">
        <f>W65-F65</f>
        <v>37</v>
      </c>
    </row>
    <row r="66" spans="1:24" ht="15" customHeight="1">
      <c r="A66" s="139">
        <v>2653</v>
      </c>
      <c r="B66" s="140">
        <v>43579</v>
      </c>
      <c r="C66" s="141" t="s">
        <v>426</v>
      </c>
      <c r="D66" s="141" t="s">
        <v>427</v>
      </c>
      <c r="E66" s="42">
        <v>9</v>
      </c>
      <c r="F66" s="42">
        <v>6</v>
      </c>
      <c r="G66" s="42">
        <v>5</v>
      </c>
      <c r="H66" s="42">
        <v>3</v>
      </c>
      <c r="I66" s="42">
        <v>6</v>
      </c>
      <c r="J66" s="42">
        <v>7</v>
      </c>
      <c r="K66" s="42">
        <v>4</v>
      </c>
      <c r="L66" s="42">
        <v>4</v>
      </c>
      <c r="M66" s="42">
        <v>4</v>
      </c>
      <c r="N66" s="42">
        <v>3</v>
      </c>
      <c r="O66" s="42">
        <v>4</v>
      </c>
      <c r="P66" s="142" t="s">
        <v>320</v>
      </c>
      <c r="Q66" s="141" t="s">
        <v>315</v>
      </c>
      <c r="R66" s="137">
        <v>35</v>
      </c>
      <c r="S66" s="137">
        <v>129</v>
      </c>
      <c r="T66" s="137">
        <v>35.1</v>
      </c>
      <c r="U66" s="137">
        <v>127</v>
      </c>
      <c r="V66" s="137"/>
      <c r="W66" s="67">
        <f>SUM(G66:O66)</f>
        <v>40</v>
      </c>
      <c r="X66" s="67">
        <f>W66-F66</f>
        <v>34</v>
      </c>
    </row>
    <row r="67" spans="1:24" ht="15" customHeight="1">
      <c r="A67" s="139">
        <v>2654</v>
      </c>
      <c r="B67" s="140">
        <v>43579</v>
      </c>
      <c r="C67" s="141" t="s">
        <v>428</v>
      </c>
      <c r="D67" s="141" t="s">
        <v>427</v>
      </c>
      <c r="E67" s="42">
        <v>9</v>
      </c>
      <c r="F67" s="42">
        <v>11</v>
      </c>
      <c r="G67" s="42">
        <v>6</v>
      </c>
      <c r="H67" s="42">
        <v>4</v>
      </c>
      <c r="I67" s="42">
        <v>7</v>
      </c>
      <c r="J67" s="42">
        <v>6</v>
      </c>
      <c r="K67" s="42">
        <v>5</v>
      </c>
      <c r="L67" s="42">
        <v>7</v>
      </c>
      <c r="M67" s="42">
        <v>6</v>
      </c>
      <c r="N67" s="42">
        <v>4</v>
      </c>
      <c r="O67" s="42">
        <v>7</v>
      </c>
      <c r="P67" s="142" t="s">
        <v>314</v>
      </c>
      <c r="Q67" s="141" t="s">
        <v>315</v>
      </c>
      <c r="R67" s="137">
        <v>35</v>
      </c>
      <c r="S67" s="137">
        <v>129</v>
      </c>
      <c r="T67" s="137">
        <v>35.1</v>
      </c>
      <c r="U67" s="137">
        <v>127</v>
      </c>
      <c r="V67" s="137"/>
      <c r="W67" s="67">
        <f>SUM(G67:O67)</f>
        <v>52</v>
      </c>
      <c r="X67" s="67">
        <f>W67-F67</f>
        <v>41</v>
      </c>
    </row>
    <row r="68" spans="1:24" ht="15" customHeight="1">
      <c r="A68" s="139">
        <v>2655</v>
      </c>
      <c r="B68" s="140">
        <v>43579</v>
      </c>
      <c r="C68" s="141" t="s">
        <v>312</v>
      </c>
      <c r="D68" s="141" t="s">
        <v>427</v>
      </c>
      <c r="E68" s="42">
        <v>9</v>
      </c>
      <c r="F68" s="42">
        <v>10</v>
      </c>
      <c r="G68" s="42">
        <v>5</v>
      </c>
      <c r="H68" s="42">
        <v>6</v>
      </c>
      <c r="I68" s="42">
        <v>7</v>
      </c>
      <c r="J68" s="42">
        <v>4</v>
      </c>
      <c r="K68" s="42">
        <v>4</v>
      </c>
      <c r="L68" s="42">
        <v>5</v>
      </c>
      <c r="M68" s="42">
        <v>5</v>
      </c>
      <c r="N68" s="42">
        <v>4</v>
      </c>
      <c r="O68" s="42">
        <v>4</v>
      </c>
      <c r="P68" s="142" t="s">
        <v>320</v>
      </c>
      <c r="Q68" s="141" t="s">
        <v>315</v>
      </c>
      <c r="R68" s="137">
        <v>35</v>
      </c>
      <c r="S68" s="137">
        <v>129</v>
      </c>
      <c r="T68" s="137">
        <v>35.1</v>
      </c>
      <c r="U68" s="137">
        <v>127</v>
      </c>
      <c r="V68" s="137"/>
      <c r="W68" s="67">
        <f>SUM(G68:O68)</f>
        <v>44</v>
      </c>
      <c r="X68" s="67">
        <f>W68-F68</f>
        <v>34</v>
      </c>
    </row>
    <row r="69" spans="1:24" ht="15" customHeight="1">
      <c r="A69" s="139">
        <v>2656</v>
      </c>
      <c r="B69" s="140">
        <v>43579</v>
      </c>
      <c r="C69" s="141" t="s">
        <v>334</v>
      </c>
      <c r="D69" s="141" t="s">
        <v>429</v>
      </c>
      <c r="E69" s="42">
        <v>9</v>
      </c>
      <c r="F69" s="42">
        <v>14</v>
      </c>
      <c r="G69" s="42">
        <v>8</v>
      </c>
      <c r="H69" s="42">
        <v>5</v>
      </c>
      <c r="I69" s="42">
        <v>3</v>
      </c>
      <c r="J69" s="42">
        <v>7</v>
      </c>
      <c r="K69" s="42">
        <v>5</v>
      </c>
      <c r="L69" s="42">
        <v>6</v>
      </c>
      <c r="M69" s="42">
        <v>8</v>
      </c>
      <c r="N69" s="42">
        <v>4</v>
      </c>
      <c r="O69" s="42">
        <v>6</v>
      </c>
      <c r="P69" s="142" t="s">
        <v>314</v>
      </c>
      <c r="Q69" s="141" t="s">
        <v>315</v>
      </c>
      <c r="R69" s="137">
        <v>35</v>
      </c>
      <c r="S69" s="137">
        <v>129</v>
      </c>
      <c r="T69" s="137">
        <v>35.1</v>
      </c>
      <c r="U69" s="137">
        <v>127</v>
      </c>
      <c r="V69" s="137"/>
      <c r="W69" s="67">
        <f>SUM(G69:O69)</f>
        <v>52</v>
      </c>
      <c r="X69" s="67">
        <f>W69-F69</f>
        <v>38</v>
      </c>
    </row>
    <row r="70" spans="1:24" ht="15" customHeight="1">
      <c r="A70" s="139">
        <v>2658</v>
      </c>
      <c r="B70" s="140">
        <v>43579</v>
      </c>
      <c r="C70" s="141" t="s">
        <v>430</v>
      </c>
      <c r="D70" s="141" t="s">
        <v>431</v>
      </c>
      <c r="E70" s="42">
        <v>9</v>
      </c>
      <c r="F70" s="42">
        <v>6</v>
      </c>
      <c r="G70" s="42">
        <v>5</v>
      </c>
      <c r="H70" s="42">
        <v>7</v>
      </c>
      <c r="I70" s="42">
        <v>4</v>
      </c>
      <c r="J70" s="42">
        <v>6</v>
      </c>
      <c r="K70" s="42">
        <v>4</v>
      </c>
      <c r="L70" s="42">
        <v>6</v>
      </c>
      <c r="M70" s="42">
        <v>7</v>
      </c>
      <c r="N70" s="42">
        <v>3</v>
      </c>
      <c r="O70" s="42">
        <v>5</v>
      </c>
      <c r="P70" s="142" t="s">
        <v>314</v>
      </c>
      <c r="Q70" s="141" t="s">
        <v>315</v>
      </c>
      <c r="R70" s="137">
        <v>35</v>
      </c>
      <c r="S70" s="137">
        <v>129</v>
      </c>
      <c r="T70" s="137">
        <v>35.1</v>
      </c>
      <c r="U70" s="137">
        <v>127</v>
      </c>
      <c r="V70" s="137"/>
      <c r="W70" s="67">
        <f>SUM(G70:O70)</f>
        <v>47</v>
      </c>
      <c r="X70" s="67">
        <f>W70-F70</f>
        <v>41</v>
      </c>
    </row>
    <row r="71" spans="1:24" ht="15" customHeight="1">
      <c r="A71" s="139">
        <v>2659</v>
      </c>
      <c r="B71" s="140">
        <v>43579</v>
      </c>
      <c r="C71" s="141" t="s">
        <v>378</v>
      </c>
      <c r="D71" s="141" t="s">
        <v>432</v>
      </c>
      <c r="E71" s="42">
        <v>9</v>
      </c>
      <c r="F71" s="42">
        <v>9</v>
      </c>
      <c r="G71" s="42">
        <v>6</v>
      </c>
      <c r="H71" s="42">
        <v>7</v>
      </c>
      <c r="I71" s="42">
        <v>5</v>
      </c>
      <c r="J71" s="42">
        <v>4</v>
      </c>
      <c r="K71" s="42">
        <v>7</v>
      </c>
      <c r="L71" s="42">
        <v>4</v>
      </c>
      <c r="M71" s="42">
        <v>6</v>
      </c>
      <c r="N71" s="42">
        <v>5</v>
      </c>
      <c r="O71" s="42">
        <v>7</v>
      </c>
      <c r="P71" s="142" t="s">
        <v>320</v>
      </c>
      <c r="Q71" s="141" t="s">
        <v>315</v>
      </c>
      <c r="R71" s="137">
        <v>35</v>
      </c>
      <c r="S71" s="137">
        <v>129</v>
      </c>
      <c r="T71" s="137">
        <v>35.1</v>
      </c>
      <c r="U71" s="137">
        <v>127</v>
      </c>
      <c r="V71" s="137"/>
      <c r="W71" s="67">
        <f>SUM(G71:O71)</f>
        <v>51</v>
      </c>
      <c r="X71" s="67">
        <f>W71-F71</f>
        <v>42</v>
      </c>
    </row>
    <row r="72" spans="1:24" ht="15" customHeight="1">
      <c r="A72" s="139">
        <v>2662</v>
      </c>
      <c r="B72" s="140">
        <v>43579</v>
      </c>
      <c r="C72" s="141" t="s">
        <v>433</v>
      </c>
      <c r="D72" s="141" t="s">
        <v>434</v>
      </c>
      <c r="E72" s="42">
        <v>9</v>
      </c>
      <c r="F72" s="42">
        <v>6</v>
      </c>
      <c r="G72" s="42">
        <v>7</v>
      </c>
      <c r="H72" s="42">
        <v>5</v>
      </c>
      <c r="I72" s="42">
        <v>4</v>
      </c>
      <c r="J72" s="42">
        <v>8</v>
      </c>
      <c r="K72" s="42">
        <v>8</v>
      </c>
      <c r="L72" s="42">
        <v>8</v>
      </c>
      <c r="M72" s="42">
        <v>8</v>
      </c>
      <c r="N72" s="42">
        <v>5</v>
      </c>
      <c r="O72" s="42">
        <v>5</v>
      </c>
      <c r="P72" s="142" t="s">
        <v>314</v>
      </c>
      <c r="Q72" s="141" t="s">
        <v>315</v>
      </c>
      <c r="R72" s="137">
        <v>35</v>
      </c>
      <c r="S72" s="137">
        <v>129</v>
      </c>
      <c r="T72" s="137">
        <v>35.1</v>
      </c>
      <c r="U72" s="137">
        <v>127</v>
      </c>
      <c r="V72" s="137"/>
      <c r="W72" s="67">
        <f>SUM(G72:O72)</f>
        <v>58</v>
      </c>
      <c r="X72" s="67">
        <f>W72-F72</f>
        <v>52</v>
      </c>
    </row>
    <row r="73" spans="1:24" ht="15" customHeight="1">
      <c r="A73" s="139">
        <v>2664</v>
      </c>
      <c r="B73" s="140">
        <v>43579</v>
      </c>
      <c r="C73" s="141" t="s">
        <v>435</v>
      </c>
      <c r="D73" s="141" t="s">
        <v>436</v>
      </c>
      <c r="E73" s="42">
        <v>9</v>
      </c>
      <c r="F73" s="42">
        <v>6</v>
      </c>
      <c r="G73" s="42">
        <v>4</v>
      </c>
      <c r="H73" s="42">
        <v>5</v>
      </c>
      <c r="I73" s="42">
        <v>3</v>
      </c>
      <c r="J73" s="42">
        <v>5</v>
      </c>
      <c r="K73" s="42">
        <v>5</v>
      </c>
      <c r="L73" s="42">
        <v>7</v>
      </c>
      <c r="M73" s="42">
        <v>7</v>
      </c>
      <c r="N73" s="42">
        <v>4</v>
      </c>
      <c r="O73" s="42">
        <v>4</v>
      </c>
      <c r="P73" s="142" t="s">
        <v>314</v>
      </c>
      <c r="Q73" s="141" t="s">
        <v>315</v>
      </c>
      <c r="R73" s="137">
        <v>35</v>
      </c>
      <c r="S73" s="137">
        <v>129</v>
      </c>
      <c r="T73" s="137">
        <v>35.1</v>
      </c>
      <c r="U73" s="137">
        <v>127</v>
      </c>
      <c r="V73" s="137"/>
      <c r="W73" s="67">
        <f>SUM(G73:O73)</f>
        <v>44</v>
      </c>
      <c r="X73" s="67">
        <f>W73-F73</f>
        <v>38</v>
      </c>
    </row>
    <row r="74" spans="1:24" ht="15" customHeight="1">
      <c r="A74" s="139">
        <v>2665</v>
      </c>
      <c r="B74" s="140">
        <v>43579</v>
      </c>
      <c r="C74" s="141" t="s">
        <v>437</v>
      </c>
      <c r="D74" s="141" t="s">
        <v>438</v>
      </c>
      <c r="E74" s="42">
        <v>9</v>
      </c>
      <c r="F74" s="42">
        <v>6</v>
      </c>
      <c r="G74" s="42">
        <v>4</v>
      </c>
      <c r="H74" s="42">
        <v>7</v>
      </c>
      <c r="I74" s="42">
        <v>7</v>
      </c>
      <c r="J74" s="42">
        <v>4</v>
      </c>
      <c r="K74" s="42">
        <v>4</v>
      </c>
      <c r="L74" s="42">
        <v>3</v>
      </c>
      <c r="M74" s="42">
        <v>5</v>
      </c>
      <c r="N74" s="42">
        <v>4</v>
      </c>
      <c r="O74" s="42">
        <v>4</v>
      </c>
      <c r="P74" s="142" t="s">
        <v>320</v>
      </c>
      <c r="Q74" s="141" t="s">
        <v>315</v>
      </c>
      <c r="R74" s="137">
        <v>35</v>
      </c>
      <c r="S74" s="137">
        <v>129</v>
      </c>
      <c r="T74" s="137">
        <v>35.1</v>
      </c>
      <c r="U74" s="137">
        <v>127</v>
      </c>
      <c r="V74" s="137"/>
      <c r="W74" s="67">
        <f>SUM(G74:O74)</f>
        <v>42</v>
      </c>
      <c r="X74" s="67">
        <f>W74-F74</f>
        <v>36</v>
      </c>
    </row>
    <row r="75" spans="1:24" ht="15" customHeight="1">
      <c r="A75" s="139">
        <v>2666</v>
      </c>
      <c r="B75" s="140">
        <v>43579</v>
      </c>
      <c r="C75" s="141" t="s">
        <v>439</v>
      </c>
      <c r="D75" s="141" t="s">
        <v>440</v>
      </c>
      <c r="E75" s="42">
        <v>9</v>
      </c>
      <c r="F75" s="42">
        <v>9</v>
      </c>
      <c r="G75" s="42">
        <v>4</v>
      </c>
      <c r="H75" s="42">
        <v>4</v>
      </c>
      <c r="I75" s="42">
        <v>4</v>
      </c>
      <c r="J75" s="42">
        <v>6</v>
      </c>
      <c r="K75" s="42">
        <v>6</v>
      </c>
      <c r="L75" s="42">
        <v>9</v>
      </c>
      <c r="M75" s="42">
        <v>6</v>
      </c>
      <c r="N75" s="42">
        <v>5</v>
      </c>
      <c r="O75" s="42">
        <v>8</v>
      </c>
      <c r="P75" s="142" t="s">
        <v>314</v>
      </c>
      <c r="Q75" s="141" t="s">
        <v>315</v>
      </c>
      <c r="R75" s="137">
        <v>35</v>
      </c>
      <c r="S75" s="137">
        <v>129</v>
      </c>
      <c r="T75" s="137">
        <v>35.1</v>
      </c>
      <c r="U75" s="137">
        <v>127</v>
      </c>
      <c r="V75" s="137"/>
      <c r="W75" s="67">
        <f>SUM(G75:O75)</f>
        <v>52</v>
      </c>
      <c r="X75" s="67">
        <f>W75-F75</f>
        <v>43</v>
      </c>
    </row>
    <row r="76" spans="1:24" ht="15" customHeight="1">
      <c r="A76" s="139">
        <v>2667</v>
      </c>
      <c r="B76" s="140">
        <v>43579</v>
      </c>
      <c r="C76" s="141" t="s">
        <v>441</v>
      </c>
      <c r="D76" s="141" t="s">
        <v>442</v>
      </c>
      <c r="E76" s="42">
        <v>9</v>
      </c>
      <c r="F76" s="42">
        <v>14</v>
      </c>
      <c r="G76" s="42">
        <v>6</v>
      </c>
      <c r="H76" s="42">
        <v>6</v>
      </c>
      <c r="I76" s="42">
        <v>6</v>
      </c>
      <c r="J76" s="42">
        <v>5</v>
      </c>
      <c r="K76" s="42">
        <v>5</v>
      </c>
      <c r="L76" s="42">
        <v>5</v>
      </c>
      <c r="M76" s="42">
        <v>6</v>
      </c>
      <c r="N76" s="42">
        <v>5</v>
      </c>
      <c r="O76" s="42">
        <v>8</v>
      </c>
      <c r="P76" s="142" t="s">
        <v>320</v>
      </c>
      <c r="Q76" s="141" t="s">
        <v>315</v>
      </c>
      <c r="R76" s="137">
        <v>35</v>
      </c>
      <c r="S76" s="137">
        <v>129</v>
      </c>
      <c r="T76" s="137">
        <v>35.1</v>
      </c>
      <c r="U76" s="137">
        <v>127</v>
      </c>
      <c r="V76" s="137"/>
      <c r="W76" s="67">
        <f>SUM(G76:O76)</f>
        <v>52</v>
      </c>
      <c r="X76" s="67">
        <f>W76-F76</f>
        <v>38</v>
      </c>
    </row>
    <row r="77" spans="1:24" ht="15" customHeight="1">
      <c r="A77" s="139">
        <v>2669</v>
      </c>
      <c r="B77" s="140">
        <v>43579</v>
      </c>
      <c r="C77" s="141" t="s">
        <v>443</v>
      </c>
      <c r="D77" s="141" t="s">
        <v>444</v>
      </c>
      <c r="E77" s="42">
        <v>9</v>
      </c>
      <c r="F77" s="42">
        <v>10</v>
      </c>
      <c r="G77" s="42">
        <v>5</v>
      </c>
      <c r="H77" s="42">
        <v>6</v>
      </c>
      <c r="I77" s="42">
        <v>6</v>
      </c>
      <c r="J77" s="42">
        <v>6</v>
      </c>
      <c r="K77" s="42">
        <v>4</v>
      </c>
      <c r="L77" s="42">
        <v>6</v>
      </c>
      <c r="M77" s="42">
        <v>5</v>
      </c>
      <c r="N77" s="42">
        <v>4</v>
      </c>
      <c r="O77" s="42">
        <v>4</v>
      </c>
      <c r="P77" s="142" t="s">
        <v>314</v>
      </c>
      <c r="Q77" s="141" t="s">
        <v>315</v>
      </c>
      <c r="R77" s="137">
        <v>35</v>
      </c>
      <c r="S77" s="137">
        <v>129</v>
      </c>
      <c r="T77" s="137">
        <v>35.1</v>
      </c>
      <c r="U77" s="137">
        <v>127</v>
      </c>
      <c r="V77" s="137"/>
      <c r="W77" s="67">
        <f>SUM(G77:O77)</f>
        <v>46</v>
      </c>
      <c r="X77" s="67">
        <f>W77-F77</f>
        <v>36</v>
      </c>
    </row>
    <row r="78" spans="1:24" ht="15" customHeight="1">
      <c r="A78" s="139">
        <v>2670</v>
      </c>
      <c r="B78" s="140">
        <v>43579</v>
      </c>
      <c r="C78" s="141" t="s">
        <v>445</v>
      </c>
      <c r="D78" s="141" t="s">
        <v>446</v>
      </c>
      <c r="E78" s="42">
        <v>9</v>
      </c>
      <c r="F78" s="42">
        <v>10</v>
      </c>
      <c r="G78" s="42">
        <v>5</v>
      </c>
      <c r="H78" s="42">
        <v>7</v>
      </c>
      <c r="I78" s="42">
        <v>6</v>
      </c>
      <c r="J78" s="42">
        <v>6</v>
      </c>
      <c r="K78" s="42">
        <v>4</v>
      </c>
      <c r="L78" s="42">
        <v>8</v>
      </c>
      <c r="M78" s="42">
        <v>6</v>
      </c>
      <c r="N78" s="42">
        <v>2</v>
      </c>
      <c r="O78" s="42">
        <v>7</v>
      </c>
      <c r="P78" s="142" t="s">
        <v>314</v>
      </c>
      <c r="Q78" s="141" t="s">
        <v>315</v>
      </c>
      <c r="R78" s="137">
        <v>35</v>
      </c>
      <c r="S78" s="137">
        <v>129</v>
      </c>
      <c r="T78" s="137">
        <v>35.1</v>
      </c>
      <c r="U78" s="137">
        <v>127</v>
      </c>
      <c r="V78" s="137"/>
      <c r="W78" s="67">
        <f>SUM(G78:O78)</f>
        <v>51</v>
      </c>
      <c r="X78" s="67">
        <f>W78-F78</f>
        <v>41</v>
      </c>
    </row>
    <row r="79" spans="1:24" ht="15" customHeight="1">
      <c r="A79" s="139">
        <v>2672</v>
      </c>
      <c r="B79" s="140">
        <v>43579</v>
      </c>
      <c r="C79" s="141" t="s">
        <v>447</v>
      </c>
      <c r="D79" s="141" t="s">
        <v>445</v>
      </c>
      <c r="E79" s="42">
        <v>9</v>
      </c>
      <c r="F79" s="42">
        <v>3</v>
      </c>
      <c r="G79" s="42">
        <v>6</v>
      </c>
      <c r="H79" s="42">
        <v>5</v>
      </c>
      <c r="I79" s="42">
        <v>5</v>
      </c>
      <c r="J79" s="42">
        <v>4</v>
      </c>
      <c r="K79" s="42">
        <v>5</v>
      </c>
      <c r="L79" s="42">
        <v>4</v>
      </c>
      <c r="M79" s="42">
        <v>6</v>
      </c>
      <c r="N79" s="42">
        <v>3</v>
      </c>
      <c r="O79" s="42">
        <v>4</v>
      </c>
      <c r="P79" s="142" t="s">
        <v>314</v>
      </c>
      <c r="Q79" s="141" t="s">
        <v>315</v>
      </c>
      <c r="R79" s="137">
        <v>35</v>
      </c>
      <c r="S79" s="137">
        <v>129</v>
      </c>
      <c r="T79" s="137">
        <v>35.1</v>
      </c>
      <c r="U79" s="137">
        <v>127</v>
      </c>
      <c r="V79" s="137"/>
      <c r="W79" s="67">
        <f>SUM(G79:O79)</f>
        <v>42</v>
      </c>
      <c r="X79" s="67">
        <f>W79-F79</f>
        <v>39</v>
      </c>
    </row>
    <row r="80" spans="1:24" ht="15" customHeight="1">
      <c r="A80" s="139">
        <v>2673</v>
      </c>
      <c r="B80" s="140">
        <v>43579</v>
      </c>
      <c r="C80" s="141" t="s">
        <v>437</v>
      </c>
      <c r="D80" s="141" t="s">
        <v>448</v>
      </c>
      <c r="E80" s="42">
        <v>9</v>
      </c>
      <c r="F80" s="42">
        <v>12</v>
      </c>
      <c r="G80" s="42">
        <v>6</v>
      </c>
      <c r="H80" s="42">
        <v>6</v>
      </c>
      <c r="I80" s="42">
        <v>5</v>
      </c>
      <c r="J80" s="42">
        <v>6</v>
      </c>
      <c r="K80" s="42">
        <v>4</v>
      </c>
      <c r="L80" s="42">
        <v>8</v>
      </c>
      <c r="M80" s="42">
        <v>7</v>
      </c>
      <c r="N80" s="42">
        <v>5</v>
      </c>
      <c r="O80" s="42">
        <v>4</v>
      </c>
      <c r="P80" s="142" t="s">
        <v>314</v>
      </c>
      <c r="Q80" s="141" t="s">
        <v>315</v>
      </c>
      <c r="R80" s="137">
        <v>35</v>
      </c>
      <c r="S80" s="137">
        <v>129</v>
      </c>
      <c r="T80" s="137">
        <v>35.1</v>
      </c>
      <c r="U80" s="137">
        <v>127</v>
      </c>
      <c r="V80" s="137"/>
      <c r="W80" s="67">
        <f>SUM(G80:O80)</f>
        <v>51</v>
      </c>
      <c r="X80" s="67">
        <f>W80-F80</f>
        <v>39</v>
      </c>
    </row>
    <row r="81" spans="1:24" ht="15" customHeight="1">
      <c r="A81" s="139">
        <v>2674</v>
      </c>
      <c r="B81" s="140">
        <v>43579</v>
      </c>
      <c r="C81" s="141" t="s">
        <v>327</v>
      </c>
      <c r="D81" s="141" t="s">
        <v>449</v>
      </c>
      <c r="E81" s="42">
        <v>9</v>
      </c>
      <c r="F81" s="42">
        <v>11</v>
      </c>
      <c r="G81" s="42">
        <v>7</v>
      </c>
      <c r="H81" s="42">
        <v>9</v>
      </c>
      <c r="I81" s="42">
        <v>6</v>
      </c>
      <c r="J81" s="42">
        <v>4</v>
      </c>
      <c r="K81" s="42">
        <v>6</v>
      </c>
      <c r="L81" s="42">
        <v>5</v>
      </c>
      <c r="M81" s="42">
        <v>6</v>
      </c>
      <c r="N81" s="42">
        <v>5</v>
      </c>
      <c r="O81" s="42">
        <v>7</v>
      </c>
      <c r="P81" s="142" t="s">
        <v>320</v>
      </c>
      <c r="Q81" s="141" t="s">
        <v>315</v>
      </c>
      <c r="R81" s="137">
        <v>35</v>
      </c>
      <c r="S81" s="137">
        <v>129</v>
      </c>
      <c r="T81" s="137">
        <v>35.1</v>
      </c>
      <c r="U81" s="137">
        <v>127</v>
      </c>
      <c r="V81" s="137"/>
      <c r="W81" s="67">
        <f>SUM(G81:O81)</f>
        <v>55</v>
      </c>
      <c r="X81" s="67">
        <f>W81-F81</f>
        <v>44</v>
      </c>
    </row>
    <row r="82" spans="1:24" ht="15" customHeight="1">
      <c r="A82" s="139">
        <v>2675</v>
      </c>
      <c r="B82" s="140">
        <v>43579</v>
      </c>
      <c r="C82" s="141" t="s">
        <v>443</v>
      </c>
      <c r="D82" s="141" t="s">
        <v>449</v>
      </c>
      <c r="E82" s="42">
        <v>9</v>
      </c>
      <c r="F82" s="42">
        <v>10</v>
      </c>
      <c r="G82" s="42">
        <v>7</v>
      </c>
      <c r="H82" s="42">
        <v>4</v>
      </c>
      <c r="I82" s="42">
        <v>3</v>
      </c>
      <c r="J82" s="42">
        <v>5</v>
      </c>
      <c r="K82" s="42">
        <v>5</v>
      </c>
      <c r="L82" s="42">
        <v>5</v>
      </c>
      <c r="M82" s="42">
        <v>7</v>
      </c>
      <c r="N82" s="42">
        <v>3</v>
      </c>
      <c r="O82" s="42">
        <v>5</v>
      </c>
      <c r="P82" s="142" t="s">
        <v>314</v>
      </c>
      <c r="Q82" s="141" t="s">
        <v>315</v>
      </c>
      <c r="R82" s="137">
        <v>35</v>
      </c>
      <c r="S82" s="137">
        <v>129</v>
      </c>
      <c r="T82" s="137">
        <v>35.1</v>
      </c>
      <c r="U82" s="137">
        <v>127</v>
      </c>
      <c r="V82" s="137"/>
      <c r="W82" s="67">
        <f>SUM(G82:O82)</f>
        <v>44</v>
      </c>
      <c r="X82" s="67">
        <f>W82-F82</f>
        <v>34</v>
      </c>
    </row>
    <row r="83" spans="1:24" ht="15" customHeight="1">
      <c r="A83" s="139">
        <v>2676</v>
      </c>
      <c r="B83" s="140">
        <v>43579</v>
      </c>
      <c r="C83" s="141" t="s">
        <v>323</v>
      </c>
      <c r="D83" s="141" t="s">
        <v>450</v>
      </c>
      <c r="E83" s="42">
        <v>9</v>
      </c>
      <c r="F83" s="42">
        <v>11</v>
      </c>
      <c r="G83" s="42">
        <v>4</v>
      </c>
      <c r="H83" s="42">
        <v>6</v>
      </c>
      <c r="I83" s="42">
        <v>6</v>
      </c>
      <c r="J83" s="42">
        <v>3</v>
      </c>
      <c r="K83" s="42">
        <v>5</v>
      </c>
      <c r="L83" s="42">
        <v>5</v>
      </c>
      <c r="M83" s="42">
        <v>6</v>
      </c>
      <c r="N83" s="42">
        <v>5</v>
      </c>
      <c r="O83" s="42">
        <v>6</v>
      </c>
      <c r="P83" s="142" t="s">
        <v>320</v>
      </c>
      <c r="Q83" s="141" t="s">
        <v>315</v>
      </c>
      <c r="R83" s="137">
        <v>35</v>
      </c>
      <c r="S83" s="137">
        <v>129</v>
      </c>
      <c r="T83" s="137">
        <v>35.1</v>
      </c>
      <c r="U83" s="137">
        <v>127</v>
      </c>
      <c r="V83" s="137"/>
      <c r="W83" s="67">
        <f>SUM(G83:O83)</f>
        <v>46</v>
      </c>
      <c r="X83" s="67">
        <f>W83-F83</f>
        <v>35</v>
      </c>
    </row>
    <row r="84" spans="1:24" ht="15" customHeight="1">
      <c r="A84" s="139">
        <v>2677</v>
      </c>
      <c r="B84" s="140">
        <v>43579</v>
      </c>
      <c r="C84" s="141" t="s">
        <v>355</v>
      </c>
      <c r="D84" s="141" t="s">
        <v>451</v>
      </c>
      <c r="E84" s="42">
        <v>9</v>
      </c>
      <c r="F84" s="42">
        <v>2</v>
      </c>
      <c r="G84" s="42">
        <v>5</v>
      </c>
      <c r="H84" s="42">
        <v>3</v>
      </c>
      <c r="I84" s="42">
        <v>5</v>
      </c>
      <c r="J84" s="42">
        <v>4</v>
      </c>
      <c r="K84" s="42">
        <v>3</v>
      </c>
      <c r="L84" s="42">
        <v>4</v>
      </c>
      <c r="M84" s="42">
        <v>4</v>
      </c>
      <c r="N84" s="42">
        <v>2</v>
      </c>
      <c r="O84" s="42">
        <v>3</v>
      </c>
      <c r="P84" s="142" t="s">
        <v>320</v>
      </c>
      <c r="Q84" s="141" t="s">
        <v>315</v>
      </c>
      <c r="R84" s="137">
        <v>35</v>
      </c>
      <c r="S84" s="137">
        <v>129</v>
      </c>
      <c r="T84" s="137">
        <v>35.1</v>
      </c>
      <c r="U84" s="137">
        <v>127</v>
      </c>
      <c r="V84" s="137"/>
      <c r="W84" s="67">
        <f>SUM(G84:O84)</f>
        <v>33</v>
      </c>
      <c r="X84" s="67">
        <f>W84-F84</f>
        <v>31</v>
      </c>
    </row>
    <row r="85" spans="1:24" ht="15" customHeight="1">
      <c r="A85" s="139">
        <v>2678</v>
      </c>
      <c r="B85" s="140">
        <v>43579</v>
      </c>
      <c r="C85" s="141" t="s">
        <v>325</v>
      </c>
      <c r="D85" s="141" t="s">
        <v>452</v>
      </c>
      <c r="E85" s="42">
        <v>9</v>
      </c>
      <c r="F85" s="42">
        <v>8</v>
      </c>
      <c r="G85" s="42">
        <v>4</v>
      </c>
      <c r="H85" s="42">
        <v>7</v>
      </c>
      <c r="I85" s="42">
        <v>4</v>
      </c>
      <c r="J85" s="42">
        <v>6</v>
      </c>
      <c r="K85" s="42">
        <v>4</v>
      </c>
      <c r="L85" s="42">
        <v>7</v>
      </c>
      <c r="M85" s="42">
        <v>7</v>
      </c>
      <c r="N85" s="42">
        <v>4</v>
      </c>
      <c r="O85" s="42">
        <v>5</v>
      </c>
      <c r="P85" s="142" t="s">
        <v>314</v>
      </c>
      <c r="Q85" s="141" t="s">
        <v>315</v>
      </c>
      <c r="R85" s="137">
        <v>35</v>
      </c>
      <c r="S85" s="137">
        <v>129</v>
      </c>
      <c r="T85" s="137">
        <v>35.1</v>
      </c>
      <c r="U85" s="137">
        <v>127</v>
      </c>
      <c r="V85" s="137"/>
      <c r="W85" s="67">
        <f>SUM(G85:O85)</f>
        <v>48</v>
      </c>
      <c r="X85" s="67">
        <f>W85-F85</f>
        <v>40</v>
      </c>
    </row>
    <row r="86" spans="1:24" ht="15" customHeight="1">
      <c r="A86" s="139">
        <v>2679</v>
      </c>
      <c r="B86" s="140">
        <v>43579</v>
      </c>
      <c r="C86" s="141" t="s">
        <v>370</v>
      </c>
      <c r="D86" s="141" t="s">
        <v>453</v>
      </c>
      <c r="E86" s="42">
        <v>9</v>
      </c>
      <c r="F86" s="42">
        <v>10</v>
      </c>
      <c r="G86" s="42">
        <v>6</v>
      </c>
      <c r="H86" s="42">
        <v>6</v>
      </c>
      <c r="I86" s="42">
        <v>5</v>
      </c>
      <c r="J86" s="42">
        <v>4</v>
      </c>
      <c r="K86" s="42">
        <v>4</v>
      </c>
      <c r="L86" s="42">
        <v>5</v>
      </c>
      <c r="M86" s="42">
        <v>4</v>
      </c>
      <c r="N86" s="42">
        <v>4</v>
      </c>
      <c r="O86" s="42">
        <v>7</v>
      </c>
      <c r="P86" s="142" t="s">
        <v>320</v>
      </c>
      <c r="Q86" s="141" t="s">
        <v>315</v>
      </c>
      <c r="R86" s="137">
        <v>35</v>
      </c>
      <c r="S86" s="137">
        <v>129</v>
      </c>
      <c r="T86" s="137">
        <v>35.1</v>
      </c>
      <c r="U86" s="137">
        <v>127</v>
      </c>
      <c r="V86" s="137"/>
      <c r="W86" s="67">
        <f>SUM(G86:O86)</f>
        <v>45</v>
      </c>
      <c r="X86" s="67">
        <f>W86-F86</f>
        <v>35</v>
      </c>
    </row>
    <row r="87" spans="1:24" ht="15" customHeight="1">
      <c r="A87" s="139">
        <v>2680</v>
      </c>
      <c r="B87" s="140">
        <v>43579</v>
      </c>
      <c r="C87" s="141" t="s">
        <v>454</v>
      </c>
      <c r="D87" s="141" t="s">
        <v>455</v>
      </c>
      <c r="E87" s="42">
        <v>9</v>
      </c>
      <c r="F87" s="42">
        <v>5</v>
      </c>
      <c r="G87" s="42">
        <v>6</v>
      </c>
      <c r="H87" s="42">
        <v>6</v>
      </c>
      <c r="I87" s="42">
        <v>6</v>
      </c>
      <c r="J87" s="42">
        <v>2</v>
      </c>
      <c r="K87" s="42">
        <v>4</v>
      </c>
      <c r="L87" s="42">
        <v>5</v>
      </c>
      <c r="M87" s="42">
        <v>6</v>
      </c>
      <c r="N87" s="42">
        <v>3</v>
      </c>
      <c r="O87" s="42">
        <v>4</v>
      </c>
      <c r="P87" s="142" t="s">
        <v>320</v>
      </c>
      <c r="Q87" s="141" t="s">
        <v>315</v>
      </c>
      <c r="R87" s="137">
        <v>35</v>
      </c>
      <c r="S87" s="137">
        <v>129</v>
      </c>
      <c r="T87" s="137">
        <v>35.1</v>
      </c>
      <c r="U87" s="137">
        <v>127</v>
      </c>
      <c r="V87" s="137"/>
      <c r="W87" s="67">
        <f>SUM(G87:O87)</f>
        <v>42</v>
      </c>
      <c r="X87" s="67">
        <f>W87-F87</f>
        <v>37</v>
      </c>
    </row>
    <row r="88" spans="1:24" ht="15" customHeight="1">
      <c r="A88" s="139">
        <v>2681</v>
      </c>
      <c r="B88" s="140">
        <v>43579</v>
      </c>
      <c r="C88" s="141" t="s">
        <v>456</v>
      </c>
      <c r="D88" s="141" t="s">
        <v>457</v>
      </c>
      <c r="E88" s="42">
        <v>9</v>
      </c>
      <c r="F88" s="42">
        <v>9</v>
      </c>
      <c r="G88" s="42">
        <v>6</v>
      </c>
      <c r="H88" s="42">
        <v>5</v>
      </c>
      <c r="I88" s="42">
        <v>8</v>
      </c>
      <c r="J88" s="42">
        <v>3</v>
      </c>
      <c r="K88" s="42">
        <v>3</v>
      </c>
      <c r="L88" s="42">
        <v>4</v>
      </c>
      <c r="M88" s="42">
        <v>6</v>
      </c>
      <c r="N88" s="42">
        <v>3</v>
      </c>
      <c r="O88" s="42">
        <v>5</v>
      </c>
      <c r="P88" s="142" t="s">
        <v>320</v>
      </c>
      <c r="Q88" s="141" t="s">
        <v>315</v>
      </c>
      <c r="R88" s="137">
        <v>35</v>
      </c>
      <c r="S88" s="137">
        <v>129</v>
      </c>
      <c r="T88" s="137">
        <v>35.1</v>
      </c>
      <c r="U88" s="137">
        <v>127</v>
      </c>
      <c r="V88" s="137"/>
      <c r="W88" s="67">
        <f>SUM(G88:O88)</f>
        <v>43</v>
      </c>
      <c r="X88" s="67">
        <f>W88-F88</f>
        <v>34</v>
      </c>
    </row>
    <row r="89" spans="1:24" ht="15" customHeight="1">
      <c r="A89" s="139">
        <v>2682</v>
      </c>
      <c r="B89" s="140">
        <v>43579</v>
      </c>
      <c r="C89" s="141" t="s">
        <v>325</v>
      </c>
      <c r="D89" s="141" t="s">
        <v>458</v>
      </c>
      <c r="E89" s="42">
        <v>9</v>
      </c>
      <c r="F89" s="42">
        <v>5</v>
      </c>
      <c r="G89" s="42">
        <v>5</v>
      </c>
      <c r="H89" s="42">
        <v>6</v>
      </c>
      <c r="I89" s="42">
        <v>5</v>
      </c>
      <c r="J89" s="42">
        <v>3</v>
      </c>
      <c r="K89" s="42">
        <v>4</v>
      </c>
      <c r="L89" s="42">
        <v>4</v>
      </c>
      <c r="M89" s="42">
        <v>4</v>
      </c>
      <c r="N89" s="42">
        <v>3</v>
      </c>
      <c r="O89" s="42">
        <v>7</v>
      </c>
      <c r="P89" s="142" t="s">
        <v>320</v>
      </c>
      <c r="Q89" s="141" t="s">
        <v>315</v>
      </c>
      <c r="R89" s="137">
        <v>35</v>
      </c>
      <c r="S89" s="137">
        <v>129</v>
      </c>
      <c r="T89" s="137">
        <v>35.1</v>
      </c>
      <c r="U89" s="137">
        <v>127</v>
      </c>
      <c r="V89" s="137"/>
      <c r="W89" s="67">
        <f>SUM(G89:O89)</f>
        <v>41</v>
      </c>
      <c r="X89" s="67">
        <f>W89-F89</f>
        <v>36</v>
      </c>
    </row>
    <row r="90" spans="1:24" ht="15" customHeight="1">
      <c r="A90" s="139">
        <v>2683</v>
      </c>
      <c r="B90" s="140">
        <v>43579</v>
      </c>
      <c r="C90" s="141" t="s">
        <v>459</v>
      </c>
      <c r="D90" s="141" t="s">
        <v>460</v>
      </c>
      <c r="E90" s="42">
        <v>9</v>
      </c>
      <c r="F90" s="42">
        <v>10</v>
      </c>
      <c r="G90" s="42">
        <v>5</v>
      </c>
      <c r="H90" s="42">
        <v>4</v>
      </c>
      <c r="I90" s="42">
        <v>4</v>
      </c>
      <c r="J90" s="42">
        <v>4</v>
      </c>
      <c r="K90" s="42">
        <v>6</v>
      </c>
      <c r="L90" s="42">
        <v>7</v>
      </c>
      <c r="M90" s="42">
        <v>6</v>
      </c>
      <c r="N90" s="42">
        <v>4</v>
      </c>
      <c r="O90" s="42">
        <v>5</v>
      </c>
      <c r="P90" s="142" t="s">
        <v>314</v>
      </c>
      <c r="Q90" s="141" t="s">
        <v>315</v>
      </c>
      <c r="R90" s="137">
        <v>35</v>
      </c>
      <c r="S90" s="137">
        <v>129</v>
      </c>
      <c r="T90" s="137">
        <v>35.1</v>
      </c>
      <c r="U90" s="137">
        <v>127</v>
      </c>
      <c r="V90" s="137"/>
      <c r="W90" s="67">
        <f>SUM(G90:O90)</f>
        <v>45</v>
      </c>
      <c r="X90" s="67">
        <f>W90-F90</f>
        <v>35</v>
      </c>
    </row>
    <row r="91" spans="1:24" ht="15" customHeight="1">
      <c r="A91" s="139">
        <v>2684</v>
      </c>
      <c r="B91" s="140">
        <v>43579</v>
      </c>
      <c r="C91" s="141" t="s">
        <v>461</v>
      </c>
      <c r="D91" s="141" t="s">
        <v>462</v>
      </c>
      <c r="E91" s="42">
        <v>9</v>
      </c>
      <c r="F91" s="42">
        <v>7</v>
      </c>
      <c r="G91" s="42">
        <v>6</v>
      </c>
      <c r="H91" s="42">
        <v>4</v>
      </c>
      <c r="I91" s="42">
        <v>5</v>
      </c>
      <c r="J91" s="42">
        <v>6</v>
      </c>
      <c r="K91" s="42">
        <v>3</v>
      </c>
      <c r="L91" s="42">
        <v>6</v>
      </c>
      <c r="M91" s="42">
        <v>6</v>
      </c>
      <c r="N91" s="42">
        <v>3</v>
      </c>
      <c r="O91" s="42">
        <v>5</v>
      </c>
      <c r="P91" s="142" t="s">
        <v>314</v>
      </c>
      <c r="Q91" s="141" t="s">
        <v>315</v>
      </c>
      <c r="R91" s="137">
        <v>35</v>
      </c>
      <c r="S91" s="137">
        <v>129</v>
      </c>
      <c r="T91" s="137">
        <v>35.1</v>
      </c>
      <c r="U91" s="137">
        <v>127</v>
      </c>
      <c r="V91" s="137"/>
      <c r="W91" s="67">
        <f>SUM(G91:O91)</f>
        <v>44</v>
      </c>
      <c r="X91" s="67">
        <f>W91-F91</f>
        <v>37</v>
      </c>
    </row>
    <row r="92" spans="1:24" ht="15" customHeight="1">
      <c r="A92" s="139">
        <v>2686</v>
      </c>
      <c r="B92" s="140">
        <v>43579</v>
      </c>
      <c r="C92" s="141" t="s">
        <v>463</v>
      </c>
      <c r="D92" s="141" t="s">
        <v>464</v>
      </c>
      <c r="E92" s="42">
        <v>9</v>
      </c>
      <c r="F92" s="42">
        <v>9</v>
      </c>
      <c r="G92" s="42">
        <v>5</v>
      </c>
      <c r="H92" s="42">
        <v>9</v>
      </c>
      <c r="I92" s="42">
        <v>6</v>
      </c>
      <c r="J92" s="42">
        <v>6</v>
      </c>
      <c r="K92" s="42">
        <v>5</v>
      </c>
      <c r="L92" s="42">
        <v>5</v>
      </c>
      <c r="M92" s="42">
        <v>4</v>
      </c>
      <c r="N92" s="42">
        <v>3</v>
      </c>
      <c r="O92" s="42">
        <v>4</v>
      </c>
      <c r="P92" s="142" t="s">
        <v>320</v>
      </c>
      <c r="Q92" s="141" t="s">
        <v>315</v>
      </c>
      <c r="R92" s="137">
        <v>35</v>
      </c>
      <c r="S92" s="137">
        <v>129</v>
      </c>
      <c r="T92" s="137">
        <v>35.1</v>
      </c>
      <c r="U92" s="137">
        <v>127</v>
      </c>
      <c r="V92" s="137"/>
      <c r="W92" s="67">
        <f>SUM(G92:O92)</f>
        <v>47</v>
      </c>
      <c r="X92" s="67">
        <f>W92-F92</f>
        <v>38</v>
      </c>
    </row>
    <row r="93" spans="1:24" ht="15" customHeight="1">
      <c r="A93" s="139">
        <v>2688</v>
      </c>
      <c r="B93" s="140">
        <v>43579</v>
      </c>
      <c r="C93" s="141" t="s">
        <v>323</v>
      </c>
      <c r="D93" s="141" t="s">
        <v>465</v>
      </c>
      <c r="E93" s="42">
        <v>9</v>
      </c>
      <c r="F93" s="42">
        <v>1</v>
      </c>
      <c r="G93" s="42">
        <v>5</v>
      </c>
      <c r="H93" s="42">
        <v>4</v>
      </c>
      <c r="I93" s="42">
        <v>3</v>
      </c>
      <c r="J93" s="42">
        <v>4</v>
      </c>
      <c r="K93" s="42">
        <v>3</v>
      </c>
      <c r="L93" s="42">
        <v>4</v>
      </c>
      <c r="M93" s="42">
        <v>6</v>
      </c>
      <c r="N93" s="42">
        <v>3</v>
      </c>
      <c r="O93" s="42">
        <v>4</v>
      </c>
      <c r="P93" s="142" t="s">
        <v>314</v>
      </c>
      <c r="Q93" s="141" t="s">
        <v>315</v>
      </c>
      <c r="R93" s="137">
        <v>35</v>
      </c>
      <c r="S93" s="137">
        <v>129</v>
      </c>
      <c r="T93" s="137">
        <v>35.1</v>
      </c>
      <c r="U93" s="137">
        <v>127</v>
      </c>
      <c r="V93" s="137"/>
      <c r="W93" s="67">
        <f>SUM(G93:O93)</f>
        <v>36</v>
      </c>
      <c r="X93" s="67">
        <f>W93-F93</f>
        <v>35</v>
      </c>
    </row>
    <row r="94" spans="1:24" ht="15" customHeight="1">
      <c r="A94" s="139">
        <v>2689</v>
      </c>
      <c r="B94" s="140">
        <v>43579</v>
      </c>
      <c r="C94" s="141" t="s">
        <v>325</v>
      </c>
      <c r="D94" s="141" t="s">
        <v>466</v>
      </c>
      <c r="E94" s="42">
        <v>9</v>
      </c>
      <c r="F94" s="42">
        <v>7</v>
      </c>
      <c r="G94" s="42">
        <v>5</v>
      </c>
      <c r="H94" s="42">
        <v>4</v>
      </c>
      <c r="I94" s="42">
        <v>3</v>
      </c>
      <c r="J94" s="42">
        <v>6</v>
      </c>
      <c r="K94" s="42">
        <v>5</v>
      </c>
      <c r="L94" s="42">
        <v>6</v>
      </c>
      <c r="M94" s="42">
        <v>7</v>
      </c>
      <c r="N94" s="42">
        <v>6</v>
      </c>
      <c r="O94" s="42">
        <v>7</v>
      </c>
      <c r="P94" s="142" t="s">
        <v>314</v>
      </c>
      <c r="Q94" s="141" t="s">
        <v>315</v>
      </c>
      <c r="R94" s="137">
        <v>35</v>
      </c>
      <c r="S94" s="137">
        <v>129</v>
      </c>
      <c r="T94" s="137">
        <v>35.1</v>
      </c>
      <c r="U94" s="137">
        <v>127</v>
      </c>
      <c r="V94" s="137"/>
      <c r="W94" s="67">
        <f>SUM(G94:O94)</f>
        <v>49</v>
      </c>
      <c r="X94" s="67">
        <f>W94-F94</f>
        <v>42</v>
      </c>
    </row>
    <row r="95" spans="1:24" ht="15" customHeight="1">
      <c r="A95" s="139">
        <v>2691</v>
      </c>
      <c r="B95" s="140">
        <v>43579</v>
      </c>
      <c r="C95" s="141" t="s">
        <v>467</v>
      </c>
      <c r="D95" s="141" t="s">
        <v>468</v>
      </c>
      <c r="E95" s="42">
        <v>9</v>
      </c>
      <c r="F95" s="42">
        <v>0</v>
      </c>
      <c r="G95" s="42">
        <v>4</v>
      </c>
      <c r="H95" s="42">
        <v>6</v>
      </c>
      <c r="I95" s="42">
        <v>6</v>
      </c>
      <c r="J95" s="42">
        <v>3</v>
      </c>
      <c r="K95" s="42">
        <v>4</v>
      </c>
      <c r="L95" s="42">
        <v>4</v>
      </c>
      <c r="M95" s="42">
        <v>3</v>
      </c>
      <c r="N95" s="42">
        <v>3</v>
      </c>
      <c r="O95" s="42">
        <v>6</v>
      </c>
      <c r="P95" s="142" t="s">
        <v>320</v>
      </c>
      <c r="Q95" s="141" t="s">
        <v>315</v>
      </c>
      <c r="R95" s="137">
        <v>35</v>
      </c>
      <c r="S95" s="137">
        <v>129</v>
      </c>
      <c r="T95" s="137">
        <v>35.1</v>
      </c>
      <c r="U95" s="137">
        <v>127</v>
      </c>
      <c r="V95" s="137"/>
      <c r="W95" s="67">
        <f>SUM(G95:O95)</f>
        <v>39</v>
      </c>
      <c r="X95" s="67">
        <f>W95-F95</f>
        <v>39</v>
      </c>
    </row>
    <row r="96" spans="1:24" ht="15" customHeight="1">
      <c r="A96" s="139">
        <v>2692</v>
      </c>
      <c r="B96" s="140">
        <v>43579</v>
      </c>
      <c r="C96" s="141" t="s">
        <v>469</v>
      </c>
      <c r="D96" s="141" t="s">
        <v>470</v>
      </c>
      <c r="E96" s="42">
        <v>9</v>
      </c>
      <c r="F96" s="42">
        <v>10</v>
      </c>
      <c r="G96" s="42">
        <v>6</v>
      </c>
      <c r="H96" s="42">
        <v>7</v>
      </c>
      <c r="I96" s="42">
        <v>8</v>
      </c>
      <c r="J96" s="42">
        <v>4</v>
      </c>
      <c r="K96" s="42">
        <v>4</v>
      </c>
      <c r="L96" s="42">
        <v>5</v>
      </c>
      <c r="M96" s="42">
        <v>6</v>
      </c>
      <c r="N96" s="42">
        <v>4</v>
      </c>
      <c r="O96" s="42">
        <v>6</v>
      </c>
      <c r="P96" s="142" t="s">
        <v>320</v>
      </c>
      <c r="Q96" s="141" t="s">
        <v>315</v>
      </c>
      <c r="R96" s="137">
        <v>35</v>
      </c>
      <c r="S96" s="137">
        <v>129</v>
      </c>
      <c r="T96" s="137">
        <v>35.1</v>
      </c>
      <c r="U96" s="137">
        <v>127</v>
      </c>
      <c r="V96" s="137"/>
      <c r="W96" s="67">
        <f>SUM(G96:O96)</f>
        <v>50</v>
      </c>
      <c r="X96" s="67">
        <f>W96-F96</f>
        <v>40</v>
      </c>
    </row>
    <row r="97" spans="1:24" ht="15" customHeight="1">
      <c r="A97" s="139">
        <v>2696</v>
      </c>
      <c r="B97" s="140">
        <v>43579</v>
      </c>
      <c r="C97" s="141" t="s">
        <v>471</v>
      </c>
      <c r="D97" s="141" t="s">
        <v>472</v>
      </c>
      <c r="E97" s="42">
        <v>9</v>
      </c>
      <c r="F97" s="42">
        <v>10</v>
      </c>
      <c r="G97" s="42">
        <v>5</v>
      </c>
      <c r="H97" s="42">
        <v>5</v>
      </c>
      <c r="I97" s="42">
        <v>8</v>
      </c>
      <c r="J97" s="42">
        <v>2</v>
      </c>
      <c r="K97" s="42">
        <v>5</v>
      </c>
      <c r="L97" s="42">
        <v>5</v>
      </c>
      <c r="M97" s="42">
        <v>4</v>
      </c>
      <c r="N97" s="42">
        <v>4</v>
      </c>
      <c r="O97" s="42">
        <v>5</v>
      </c>
      <c r="P97" s="142" t="s">
        <v>320</v>
      </c>
      <c r="Q97" s="141" t="s">
        <v>315</v>
      </c>
      <c r="R97" s="137">
        <v>35</v>
      </c>
      <c r="S97" s="137">
        <v>129</v>
      </c>
      <c r="T97" s="137">
        <v>35.1</v>
      </c>
      <c r="U97" s="137">
        <v>127</v>
      </c>
      <c r="V97" s="137"/>
      <c r="W97" s="67">
        <f>SUM(G97:O97)</f>
        <v>43</v>
      </c>
      <c r="X97" s="67">
        <f>W97-F97</f>
        <v>33</v>
      </c>
    </row>
    <row r="98" spans="1:24" ht="15" customHeight="1">
      <c r="A98" s="139">
        <v>2697</v>
      </c>
      <c r="B98" s="140">
        <v>43579</v>
      </c>
      <c r="C98" s="141" t="s">
        <v>473</v>
      </c>
      <c r="D98" s="141" t="s">
        <v>472</v>
      </c>
      <c r="E98" s="42">
        <v>9</v>
      </c>
      <c r="F98" s="42">
        <v>5</v>
      </c>
      <c r="G98" s="42">
        <v>6</v>
      </c>
      <c r="H98" s="42">
        <v>3</v>
      </c>
      <c r="I98" s="42">
        <v>4</v>
      </c>
      <c r="J98" s="42">
        <v>5</v>
      </c>
      <c r="K98" s="42">
        <v>3</v>
      </c>
      <c r="L98" s="42">
        <v>5</v>
      </c>
      <c r="M98" s="42">
        <v>6</v>
      </c>
      <c r="N98" s="42">
        <v>6</v>
      </c>
      <c r="O98" s="42">
        <v>5</v>
      </c>
      <c r="P98" s="142" t="s">
        <v>314</v>
      </c>
      <c r="Q98" s="141" t="s">
        <v>315</v>
      </c>
      <c r="R98" s="137">
        <v>35</v>
      </c>
      <c r="S98" s="137">
        <v>129</v>
      </c>
      <c r="T98" s="137">
        <v>35.1</v>
      </c>
      <c r="U98" s="137">
        <v>127</v>
      </c>
      <c r="V98" s="137"/>
      <c r="W98" s="67">
        <f>SUM(G98:O98)</f>
        <v>43</v>
      </c>
      <c r="X98" s="67">
        <f>W98-F98</f>
        <v>38</v>
      </c>
    </row>
    <row r="99" spans="1:24" ht="15" customHeight="1">
      <c r="A99" s="139">
        <v>2699</v>
      </c>
      <c r="B99" s="140">
        <v>43579</v>
      </c>
      <c r="C99" s="141" t="s">
        <v>473</v>
      </c>
      <c r="D99" s="141" t="s">
        <v>474</v>
      </c>
      <c r="E99" s="42">
        <v>9</v>
      </c>
      <c r="F99" s="42">
        <v>5</v>
      </c>
      <c r="G99" s="42">
        <v>5</v>
      </c>
      <c r="H99" s="42">
        <v>7</v>
      </c>
      <c r="I99" s="42">
        <v>5</v>
      </c>
      <c r="J99" s="42">
        <v>5</v>
      </c>
      <c r="K99" s="42">
        <v>6</v>
      </c>
      <c r="L99" s="42">
        <v>5</v>
      </c>
      <c r="M99" s="42">
        <v>6</v>
      </c>
      <c r="N99" s="42">
        <v>4</v>
      </c>
      <c r="O99" s="42">
        <v>4</v>
      </c>
      <c r="P99" s="142" t="s">
        <v>320</v>
      </c>
      <c r="Q99" s="141" t="s">
        <v>315</v>
      </c>
      <c r="R99" s="137">
        <v>35</v>
      </c>
      <c r="S99" s="137">
        <v>129</v>
      </c>
      <c r="T99" s="137">
        <v>35.1</v>
      </c>
      <c r="U99" s="137">
        <v>127</v>
      </c>
      <c r="V99" s="137"/>
      <c r="W99" s="67">
        <f>SUM(G99:O99)</f>
        <v>47</v>
      </c>
      <c r="X99" s="67">
        <f>W99-F99</f>
        <v>42</v>
      </c>
    </row>
    <row r="100" spans="1:24" ht="15" customHeight="1">
      <c r="A100" s="139">
        <v>2700</v>
      </c>
      <c r="B100" s="140">
        <v>43579</v>
      </c>
      <c r="C100" s="141" t="s">
        <v>475</v>
      </c>
      <c r="D100" s="141" t="s">
        <v>476</v>
      </c>
      <c r="E100" s="42">
        <v>9</v>
      </c>
      <c r="F100" s="42">
        <v>8</v>
      </c>
      <c r="G100" s="42">
        <v>7</v>
      </c>
      <c r="H100" s="42">
        <v>6</v>
      </c>
      <c r="I100" s="42">
        <v>6</v>
      </c>
      <c r="J100" s="42">
        <v>6</v>
      </c>
      <c r="K100" s="42">
        <v>4</v>
      </c>
      <c r="L100" s="42">
        <v>6</v>
      </c>
      <c r="M100" s="42">
        <v>6</v>
      </c>
      <c r="N100" s="42">
        <v>4</v>
      </c>
      <c r="O100" s="42">
        <v>7</v>
      </c>
      <c r="P100" s="142" t="s">
        <v>320</v>
      </c>
      <c r="Q100" s="141" t="s">
        <v>315</v>
      </c>
      <c r="R100" s="137">
        <v>35</v>
      </c>
      <c r="S100" s="137">
        <v>129</v>
      </c>
      <c r="T100" s="137">
        <v>35.1</v>
      </c>
      <c r="U100" s="137">
        <v>127</v>
      </c>
      <c r="V100" s="137"/>
      <c r="W100" s="67">
        <f>SUM(G100:O100)</f>
        <v>52</v>
      </c>
      <c r="X100" s="67">
        <f>W100-F100</f>
        <v>44</v>
      </c>
    </row>
    <row r="101" spans="1:24" ht="15" customHeight="1">
      <c r="A101" s="139">
        <v>2701</v>
      </c>
      <c r="B101" s="140">
        <v>43579</v>
      </c>
      <c r="C101" s="141" t="s">
        <v>477</v>
      </c>
      <c r="D101" s="141" t="s">
        <v>478</v>
      </c>
      <c r="E101" s="42">
        <v>9</v>
      </c>
      <c r="F101" s="42">
        <v>6</v>
      </c>
      <c r="G101" s="42">
        <v>5</v>
      </c>
      <c r="H101" s="42">
        <v>4</v>
      </c>
      <c r="I101" s="42">
        <v>4</v>
      </c>
      <c r="J101" s="42">
        <v>4</v>
      </c>
      <c r="K101" s="42">
        <v>5</v>
      </c>
      <c r="L101" s="42">
        <v>6</v>
      </c>
      <c r="M101" s="42">
        <v>6</v>
      </c>
      <c r="N101" s="42">
        <v>3</v>
      </c>
      <c r="O101" s="42">
        <v>4</v>
      </c>
      <c r="P101" s="142" t="s">
        <v>314</v>
      </c>
      <c r="Q101" s="141" t="s">
        <v>315</v>
      </c>
      <c r="R101" s="137">
        <v>35</v>
      </c>
      <c r="S101" s="137">
        <v>129</v>
      </c>
      <c r="T101" s="137">
        <v>35.1</v>
      </c>
      <c r="U101" s="137">
        <v>127</v>
      </c>
      <c r="V101" s="137"/>
      <c r="W101" s="67">
        <f>SUM(G101:O101)</f>
        <v>41</v>
      </c>
      <c r="X101" s="67">
        <f>W101-F101</f>
        <v>35</v>
      </c>
    </row>
    <row r="102" spans="1:24" ht="15" customHeight="1">
      <c r="A102" s="139">
        <v>2702</v>
      </c>
      <c r="B102" s="140">
        <v>43579</v>
      </c>
      <c r="C102" s="141" t="s">
        <v>447</v>
      </c>
      <c r="D102" s="141" t="s">
        <v>479</v>
      </c>
      <c r="E102" s="42">
        <v>9</v>
      </c>
      <c r="F102" s="42">
        <v>13</v>
      </c>
      <c r="G102" s="42">
        <v>6</v>
      </c>
      <c r="H102" s="42">
        <v>6</v>
      </c>
      <c r="I102" s="42">
        <v>7</v>
      </c>
      <c r="J102" s="42">
        <v>4</v>
      </c>
      <c r="K102" s="42">
        <v>7</v>
      </c>
      <c r="L102" s="42">
        <v>6</v>
      </c>
      <c r="M102" s="42">
        <v>4</v>
      </c>
      <c r="N102" s="42">
        <v>5</v>
      </c>
      <c r="O102" s="42">
        <v>6</v>
      </c>
      <c r="P102" s="142" t="s">
        <v>320</v>
      </c>
      <c r="Q102" s="141" t="s">
        <v>315</v>
      </c>
      <c r="R102" s="137">
        <v>35</v>
      </c>
      <c r="S102" s="137">
        <v>129</v>
      </c>
      <c r="T102" s="137">
        <v>35.1</v>
      </c>
      <c r="U102" s="137">
        <v>127</v>
      </c>
      <c r="V102" s="137"/>
      <c r="W102" s="67">
        <f>SUM(G102:O102)</f>
        <v>51</v>
      </c>
      <c r="X102" s="67">
        <f>W102-F102</f>
        <v>38</v>
      </c>
    </row>
    <row r="103" spans="1:24" ht="15" customHeight="1">
      <c r="A103" s="139">
        <v>2704</v>
      </c>
      <c r="B103" s="140">
        <v>43579</v>
      </c>
      <c r="C103" s="141" t="s">
        <v>480</v>
      </c>
      <c r="D103" s="141" t="s">
        <v>481</v>
      </c>
      <c r="E103" s="42">
        <v>9</v>
      </c>
      <c r="F103" s="42">
        <v>11</v>
      </c>
      <c r="G103" s="42">
        <v>6</v>
      </c>
      <c r="H103" s="42">
        <v>6</v>
      </c>
      <c r="I103" s="42">
        <v>6</v>
      </c>
      <c r="J103" s="42">
        <v>3</v>
      </c>
      <c r="K103" s="42">
        <v>6</v>
      </c>
      <c r="L103" s="42">
        <v>7</v>
      </c>
      <c r="M103" s="42">
        <v>7</v>
      </c>
      <c r="N103" s="42">
        <v>4</v>
      </c>
      <c r="O103" s="42">
        <v>4</v>
      </c>
      <c r="P103" s="142" t="s">
        <v>320</v>
      </c>
      <c r="Q103" s="141" t="s">
        <v>315</v>
      </c>
      <c r="R103" s="137">
        <v>35</v>
      </c>
      <c r="S103" s="137">
        <v>129</v>
      </c>
      <c r="T103" s="137">
        <v>35.1</v>
      </c>
      <c r="U103" s="137">
        <v>127</v>
      </c>
      <c r="V103" s="137"/>
      <c r="W103" s="67">
        <f>SUM(G103:O103)</f>
        <v>49</v>
      </c>
      <c r="X103" s="67">
        <f>W103-F103</f>
        <v>38</v>
      </c>
    </row>
    <row r="104" spans="1:24" ht="15" customHeight="1">
      <c r="A104" s="139">
        <v>2706</v>
      </c>
      <c r="B104" s="140">
        <v>43579</v>
      </c>
      <c r="C104" s="141" t="s">
        <v>482</v>
      </c>
      <c r="D104" s="141" t="s">
        <v>483</v>
      </c>
      <c r="E104" s="42">
        <v>9</v>
      </c>
      <c r="F104" s="42">
        <v>8</v>
      </c>
      <c r="G104" s="42">
        <v>4</v>
      </c>
      <c r="H104" s="42">
        <v>8</v>
      </c>
      <c r="I104" s="42">
        <v>6</v>
      </c>
      <c r="J104" s="42">
        <v>4</v>
      </c>
      <c r="K104" s="42">
        <v>5</v>
      </c>
      <c r="L104" s="42">
        <v>4</v>
      </c>
      <c r="M104" s="42">
        <v>5</v>
      </c>
      <c r="N104" s="42">
        <v>2</v>
      </c>
      <c r="O104" s="42">
        <v>4</v>
      </c>
      <c r="P104" s="142" t="s">
        <v>320</v>
      </c>
      <c r="Q104" s="141" t="s">
        <v>315</v>
      </c>
      <c r="R104" s="137">
        <v>35</v>
      </c>
      <c r="S104" s="137">
        <v>129</v>
      </c>
      <c r="T104" s="137">
        <v>35.1</v>
      </c>
      <c r="U104" s="137">
        <v>127</v>
      </c>
      <c r="V104" s="137"/>
      <c r="W104" s="67">
        <f>SUM(G104:O104)</f>
        <v>42</v>
      </c>
      <c r="X104" s="67">
        <f>W104-F104</f>
        <v>34</v>
      </c>
    </row>
    <row r="105" spans="1:24" ht="15" customHeight="1">
      <c r="A105" s="139">
        <v>2707</v>
      </c>
      <c r="B105" s="140">
        <v>43579</v>
      </c>
      <c r="C105" s="141" t="s">
        <v>484</v>
      </c>
      <c r="D105" s="141" t="s">
        <v>485</v>
      </c>
      <c r="E105" s="42">
        <v>9</v>
      </c>
      <c r="F105" s="42">
        <v>11</v>
      </c>
      <c r="G105" s="42">
        <v>5</v>
      </c>
      <c r="H105" s="42">
        <v>8</v>
      </c>
      <c r="I105" s="42">
        <v>7</v>
      </c>
      <c r="J105" s="42">
        <v>6</v>
      </c>
      <c r="K105" s="42">
        <v>5</v>
      </c>
      <c r="L105" s="42">
        <v>5</v>
      </c>
      <c r="M105" s="42">
        <v>6</v>
      </c>
      <c r="N105" s="42">
        <v>4</v>
      </c>
      <c r="O105" s="42">
        <v>6</v>
      </c>
      <c r="P105" s="142" t="s">
        <v>320</v>
      </c>
      <c r="Q105" s="141" t="s">
        <v>315</v>
      </c>
      <c r="R105" s="137">
        <v>35</v>
      </c>
      <c r="S105" s="137">
        <v>129</v>
      </c>
      <c r="T105" s="137">
        <v>35.1</v>
      </c>
      <c r="U105" s="137">
        <v>127</v>
      </c>
      <c r="V105" s="137"/>
      <c r="W105" s="67">
        <f>SUM(G105:O105)</f>
        <v>52</v>
      </c>
      <c r="X105" s="67">
        <f>W105-F105</f>
        <v>41</v>
      </c>
    </row>
    <row r="106" spans="1:24" ht="15" customHeight="1">
      <c r="A106" s="139">
        <v>2709</v>
      </c>
      <c r="B106" s="140">
        <v>43579</v>
      </c>
      <c r="C106" s="141" t="s">
        <v>486</v>
      </c>
      <c r="D106" s="141" t="s">
        <v>487</v>
      </c>
      <c r="E106" s="42">
        <v>9</v>
      </c>
      <c r="F106" s="42">
        <v>12</v>
      </c>
      <c r="G106" s="42">
        <v>5</v>
      </c>
      <c r="H106" s="42">
        <v>6</v>
      </c>
      <c r="I106" s="42">
        <v>4</v>
      </c>
      <c r="J106" s="42">
        <v>6</v>
      </c>
      <c r="K106" s="42">
        <v>3</v>
      </c>
      <c r="L106" s="42">
        <v>8</v>
      </c>
      <c r="M106" s="42">
        <v>9</v>
      </c>
      <c r="N106" s="42">
        <v>5</v>
      </c>
      <c r="O106" s="42">
        <v>6</v>
      </c>
      <c r="P106" s="142" t="s">
        <v>314</v>
      </c>
      <c r="Q106" s="141" t="s">
        <v>315</v>
      </c>
      <c r="R106" s="137">
        <v>35</v>
      </c>
      <c r="S106" s="137">
        <v>129</v>
      </c>
      <c r="T106" s="137">
        <v>35.1</v>
      </c>
      <c r="U106" s="137">
        <v>127</v>
      </c>
      <c r="V106" s="137"/>
      <c r="W106" s="67">
        <f>SUM(G106:O106)</f>
        <v>52</v>
      </c>
      <c r="X106" s="67">
        <f>W106-F106</f>
        <v>40</v>
      </c>
    </row>
    <row r="107" spans="1:24" ht="15" customHeight="1">
      <c r="A107" s="139">
        <v>2710</v>
      </c>
      <c r="B107" s="140">
        <v>43579</v>
      </c>
      <c r="C107" s="141" t="s">
        <v>343</v>
      </c>
      <c r="D107" s="141" t="s">
        <v>488</v>
      </c>
      <c r="E107" s="42">
        <v>9</v>
      </c>
      <c r="F107" s="42">
        <v>4</v>
      </c>
      <c r="G107" s="42">
        <v>6</v>
      </c>
      <c r="H107" s="42">
        <v>4</v>
      </c>
      <c r="I107" s="42">
        <v>3</v>
      </c>
      <c r="J107" s="42">
        <v>4</v>
      </c>
      <c r="K107" s="42">
        <v>5</v>
      </c>
      <c r="L107" s="42">
        <v>6</v>
      </c>
      <c r="M107" s="42">
        <v>5</v>
      </c>
      <c r="N107" s="42">
        <v>4</v>
      </c>
      <c r="O107" s="42">
        <v>4</v>
      </c>
      <c r="P107" s="142" t="s">
        <v>314</v>
      </c>
      <c r="Q107" s="141" t="s">
        <v>315</v>
      </c>
      <c r="R107" s="137">
        <v>35</v>
      </c>
      <c r="S107" s="137">
        <v>129</v>
      </c>
      <c r="T107" s="137">
        <v>35.1</v>
      </c>
      <c r="U107" s="137">
        <v>127</v>
      </c>
      <c r="V107" s="137"/>
      <c r="W107" s="67">
        <f>SUM(G107:O107)</f>
        <v>41</v>
      </c>
      <c r="X107" s="67">
        <f>W107-F107</f>
        <v>37</v>
      </c>
    </row>
    <row r="108" spans="1:24" ht="15" customHeight="1">
      <c r="A108" s="139">
        <v>2711</v>
      </c>
      <c r="B108" s="140">
        <v>43579</v>
      </c>
      <c r="C108" s="141" t="s">
        <v>480</v>
      </c>
      <c r="D108" s="141" t="s">
        <v>489</v>
      </c>
      <c r="E108" s="42">
        <v>9</v>
      </c>
      <c r="F108" s="42">
        <v>8</v>
      </c>
      <c r="G108" s="42">
        <v>5</v>
      </c>
      <c r="H108" s="42">
        <v>4</v>
      </c>
      <c r="I108" s="42">
        <v>2</v>
      </c>
      <c r="J108" s="42">
        <v>5</v>
      </c>
      <c r="K108" s="42">
        <v>6</v>
      </c>
      <c r="L108" s="42">
        <v>9</v>
      </c>
      <c r="M108" s="42">
        <v>7</v>
      </c>
      <c r="N108" s="42">
        <v>3</v>
      </c>
      <c r="O108" s="42">
        <v>5</v>
      </c>
      <c r="P108" s="142" t="s">
        <v>314</v>
      </c>
      <c r="Q108" s="141" t="s">
        <v>315</v>
      </c>
      <c r="R108" s="137">
        <v>35</v>
      </c>
      <c r="S108" s="137">
        <v>129</v>
      </c>
      <c r="T108" s="137">
        <v>35.1</v>
      </c>
      <c r="U108" s="137">
        <v>127</v>
      </c>
      <c r="V108" s="137"/>
      <c r="W108" s="67">
        <f>SUM(G108:O108)</f>
        <v>46</v>
      </c>
      <c r="X108" s="67">
        <f>W108-F108</f>
        <v>38</v>
      </c>
    </row>
    <row r="109" spans="1:24" ht="15" customHeight="1">
      <c r="A109" s="139">
        <v>2712</v>
      </c>
      <c r="B109" s="140">
        <v>43579</v>
      </c>
      <c r="C109" s="141" t="s">
        <v>445</v>
      </c>
      <c r="D109" s="141" t="s">
        <v>490</v>
      </c>
      <c r="E109" s="42">
        <v>9</v>
      </c>
      <c r="F109" s="42">
        <v>5</v>
      </c>
      <c r="G109" s="42">
        <v>5</v>
      </c>
      <c r="H109" s="42">
        <v>6</v>
      </c>
      <c r="I109" s="42">
        <v>7</v>
      </c>
      <c r="J109" s="42">
        <v>2</v>
      </c>
      <c r="K109" s="42">
        <v>4</v>
      </c>
      <c r="L109" s="42">
        <v>6</v>
      </c>
      <c r="M109" s="42">
        <v>5</v>
      </c>
      <c r="N109" s="42">
        <v>3</v>
      </c>
      <c r="O109" s="42">
        <v>4</v>
      </c>
      <c r="P109" s="142" t="s">
        <v>320</v>
      </c>
      <c r="Q109" s="141" t="s">
        <v>315</v>
      </c>
      <c r="R109" s="137">
        <v>35</v>
      </c>
      <c r="S109" s="137">
        <v>129</v>
      </c>
      <c r="T109" s="137">
        <v>35.1</v>
      </c>
      <c r="U109" s="137">
        <v>127</v>
      </c>
      <c r="V109" s="137"/>
      <c r="W109" s="67">
        <f>SUM(G109:O109)</f>
        <v>42</v>
      </c>
      <c r="X109" s="67">
        <f>W109-F109</f>
        <v>37</v>
      </c>
    </row>
    <row r="110" spans="1:24" ht="15" customHeight="1">
      <c r="A110" s="139">
        <v>2714</v>
      </c>
      <c r="B110" s="140">
        <v>43579</v>
      </c>
      <c r="C110" s="141" t="s">
        <v>491</v>
      </c>
      <c r="D110" s="141" t="s">
        <v>381</v>
      </c>
      <c r="E110" s="42">
        <v>9</v>
      </c>
      <c r="F110" s="42">
        <v>4</v>
      </c>
      <c r="G110" s="42">
        <v>5</v>
      </c>
      <c r="H110" s="42">
        <v>8</v>
      </c>
      <c r="I110" s="42">
        <v>5</v>
      </c>
      <c r="J110" s="42">
        <v>3</v>
      </c>
      <c r="K110" s="42">
        <v>4</v>
      </c>
      <c r="L110" s="42">
        <v>4</v>
      </c>
      <c r="M110" s="42">
        <v>5</v>
      </c>
      <c r="N110" s="42">
        <v>4</v>
      </c>
      <c r="O110" s="42">
        <v>4</v>
      </c>
      <c r="P110" s="142" t="s">
        <v>320</v>
      </c>
      <c r="Q110" s="141" t="s">
        <v>315</v>
      </c>
      <c r="R110" s="137">
        <v>35</v>
      </c>
      <c r="S110" s="137">
        <v>129</v>
      </c>
      <c r="T110" s="137">
        <v>35.1</v>
      </c>
      <c r="U110" s="137">
        <v>127</v>
      </c>
      <c r="V110" s="137"/>
      <c r="W110" s="67">
        <f>SUM(G110:O110)</f>
        <v>42</v>
      </c>
      <c r="X110" s="67">
        <f>W110-F110</f>
        <v>38</v>
      </c>
    </row>
    <row r="111" spans="1:24" ht="15" customHeight="1">
      <c r="A111" s="139">
        <v>2715</v>
      </c>
      <c r="B111" s="140">
        <v>43579</v>
      </c>
      <c r="C111" s="141" t="s">
        <v>345</v>
      </c>
      <c r="D111" s="141" t="s">
        <v>492</v>
      </c>
      <c r="E111" s="42">
        <v>9</v>
      </c>
      <c r="F111" s="42">
        <v>7</v>
      </c>
      <c r="G111" s="42">
        <v>5</v>
      </c>
      <c r="H111" s="42">
        <v>9</v>
      </c>
      <c r="I111" s="42">
        <v>6</v>
      </c>
      <c r="J111" s="42">
        <v>6</v>
      </c>
      <c r="K111" s="42">
        <v>4</v>
      </c>
      <c r="L111" s="42">
        <v>7</v>
      </c>
      <c r="M111" s="42">
        <v>5</v>
      </c>
      <c r="N111" s="42">
        <v>4</v>
      </c>
      <c r="O111" s="42">
        <v>5</v>
      </c>
      <c r="P111" s="142" t="s">
        <v>320</v>
      </c>
      <c r="Q111" s="141" t="s">
        <v>315</v>
      </c>
      <c r="R111" s="137">
        <v>35</v>
      </c>
      <c r="S111" s="137">
        <v>129</v>
      </c>
      <c r="T111" s="137">
        <v>35.1</v>
      </c>
      <c r="U111" s="137">
        <v>127</v>
      </c>
      <c r="V111" s="137"/>
      <c r="W111" s="67">
        <f>SUM(G111:O111)</f>
        <v>51</v>
      </c>
      <c r="X111" s="67">
        <f>W111-F111</f>
        <v>44</v>
      </c>
    </row>
    <row r="112" spans="1:24" ht="15" customHeight="1">
      <c r="A112" s="139">
        <v>2716</v>
      </c>
      <c r="B112" s="140">
        <v>43579</v>
      </c>
      <c r="C112" s="141" t="s">
        <v>426</v>
      </c>
      <c r="D112" s="141" t="s">
        <v>493</v>
      </c>
      <c r="E112" s="42">
        <v>9</v>
      </c>
      <c r="F112" s="42">
        <v>6</v>
      </c>
      <c r="G112" s="42">
        <v>5</v>
      </c>
      <c r="H112" s="42">
        <v>6</v>
      </c>
      <c r="I112" s="42">
        <v>3</v>
      </c>
      <c r="J112" s="42">
        <v>6</v>
      </c>
      <c r="K112" s="42">
        <v>3</v>
      </c>
      <c r="L112" s="42">
        <v>6</v>
      </c>
      <c r="M112" s="42">
        <v>6</v>
      </c>
      <c r="N112" s="42">
        <v>3</v>
      </c>
      <c r="O112" s="42">
        <v>5</v>
      </c>
      <c r="P112" s="142" t="s">
        <v>314</v>
      </c>
      <c r="Q112" s="141" t="s">
        <v>315</v>
      </c>
      <c r="R112" s="137">
        <v>35</v>
      </c>
      <c r="S112" s="137">
        <v>129</v>
      </c>
      <c r="T112" s="137">
        <v>35.1</v>
      </c>
      <c r="U112" s="137">
        <v>127</v>
      </c>
      <c r="V112" s="137"/>
      <c r="W112" s="67">
        <f>SUM(G112:O112)</f>
        <v>43</v>
      </c>
      <c r="X112" s="67">
        <f>W112-F112</f>
        <v>37</v>
      </c>
    </row>
    <row r="113" spans="1:24" ht="15" customHeight="1">
      <c r="A113" s="139">
        <v>2717</v>
      </c>
      <c r="B113" s="140">
        <v>43579</v>
      </c>
      <c r="C113" s="141" t="s">
        <v>491</v>
      </c>
      <c r="D113" s="141" t="s">
        <v>494</v>
      </c>
      <c r="E113" s="42">
        <v>9</v>
      </c>
      <c r="F113" s="42">
        <v>9</v>
      </c>
      <c r="G113" s="42">
        <v>6</v>
      </c>
      <c r="H113" s="42">
        <v>5</v>
      </c>
      <c r="I113" s="42">
        <v>3</v>
      </c>
      <c r="J113" s="42">
        <v>6</v>
      </c>
      <c r="K113" s="42">
        <v>5</v>
      </c>
      <c r="L113" s="42">
        <v>8</v>
      </c>
      <c r="M113" s="42">
        <v>6</v>
      </c>
      <c r="N113" s="42">
        <v>5</v>
      </c>
      <c r="O113" s="42">
        <v>3</v>
      </c>
      <c r="P113" s="142" t="s">
        <v>314</v>
      </c>
      <c r="Q113" s="141" t="s">
        <v>315</v>
      </c>
      <c r="R113" s="137">
        <v>35</v>
      </c>
      <c r="S113" s="137">
        <v>129</v>
      </c>
      <c r="T113" s="137">
        <v>35.1</v>
      </c>
      <c r="U113" s="137">
        <v>127</v>
      </c>
      <c r="V113" s="137"/>
      <c r="W113" s="67">
        <f>SUM(G113:O113)</f>
        <v>47</v>
      </c>
      <c r="X113" s="67">
        <f>W113-F113</f>
        <v>38</v>
      </c>
    </row>
    <row r="114" spans="1:24" ht="15" customHeight="1">
      <c r="A114" s="139">
        <v>2718</v>
      </c>
      <c r="B114" s="140">
        <v>43579</v>
      </c>
      <c r="C114" s="141" t="s">
        <v>477</v>
      </c>
      <c r="D114" s="141" t="s">
        <v>495</v>
      </c>
      <c r="E114" s="42">
        <v>9</v>
      </c>
      <c r="F114" s="42">
        <v>11</v>
      </c>
      <c r="G114" s="42">
        <v>6</v>
      </c>
      <c r="H114" s="42">
        <v>5</v>
      </c>
      <c r="I114" s="42">
        <v>5</v>
      </c>
      <c r="J114" s="42">
        <v>4</v>
      </c>
      <c r="K114" s="42">
        <v>5</v>
      </c>
      <c r="L114" s="42">
        <v>6</v>
      </c>
      <c r="M114" s="42">
        <v>7</v>
      </c>
      <c r="N114" s="42">
        <v>4</v>
      </c>
      <c r="O114" s="42">
        <v>7</v>
      </c>
      <c r="P114" s="142" t="s">
        <v>320</v>
      </c>
      <c r="Q114" s="141" t="s">
        <v>315</v>
      </c>
      <c r="R114" s="137">
        <v>35</v>
      </c>
      <c r="S114" s="137">
        <v>129</v>
      </c>
      <c r="T114" s="137">
        <v>35.1</v>
      </c>
      <c r="U114" s="137">
        <v>127</v>
      </c>
      <c r="V114" s="137"/>
      <c r="W114" s="67">
        <f>SUM(G114:O114)</f>
        <v>49</v>
      </c>
      <c r="X114" s="67">
        <f>W114-F114</f>
        <v>38</v>
      </c>
    </row>
    <row r="115" spans="1:24" ht="15" customHeight="1">
      <c r="A115" s="139">
        <v>2719</v>
      </c>
      <c r="B115" s="140">
        <v>43579</v>
      </c>
      <c r="C115" s="141" t="s">
        <v>402</v>
      </c>
      <c r="D115" s="141" t="s">
        <v>496</v>
      </c>
      <c r="E115" s="42">
        <v>9</v>
      </c>
      <c r="F115" s="42">
        <v>4</v>
      </c>
      <c r="G115" s="42">
        <v>7</v>
      </c>
      <c r="H115" s="42">
        <v>5</v>
      </c>
      <c r="I115" s="42">
        <v>5</v>
      </c>
      <c r="J115" s="42">
        <v>3</v>
      </c>
      <c r="K115" s="42">
        <v>5</v>
      </c>
      <c r="L115" s="42">
        <v>4</v>
      </c>
      <c r="M115" s="42">
        <v>4</v>
      </c>
      <c r="N115" s="42">
        <v>4</v>
      </c>
      <c r="O115" s="42">
        <v>5</v>
      </c>
      <c r="P115" s="142" t="s">
        <v>320</v>
      </c>
      <c r="Q115" s="141" t="s">
        <v>315</v>
      </c>
      <c r="R115" s="137">
        <v>35</v>
      </c>
      <c r="S115" s="137">
        <v>129</v>
      </c>
      <c r="T115" s="137">
        <v>35.1</v>
      </c>
      <c r="U115" s="137">
        <v>127</v>
      </c>
      <c r="V115" s="137"/>
      <c r="W115" s="67">
        <f>SUM(G115:O115)</f>
        <v>42</v>
      </c>
      <c r="X115" s="67">
        <f>W115-F115</f>
        <v>38</v>
      </c>
    </row>
    <row r="116" spans="1:24" ht="15" customHeight="1">
      <c r="A116" s="139">
        <v>2720</v>
      </c>
      <c r="B116" s="140">
        <v>43579</v>
      </c>
      <c r="C116" s="141" t="s">
        <v>355</v>
      </c>
      <c r="D116" s="141" t="s">
        <v>497</v>
      </c>
      <c r="E116" s="42">
        <v>9</v>
      </c>
      <c r="F116" s="42">
        <v>5</v>
      </c>
      <c r="G116" s="42">
        <v>5</v>
      </c>
      <c r="H116" s="42">
        <v>6</v>
      </c>
      <c r="I116" s="42">
        <v>5</v>
      </c>
      <c r="J116" s="42">
        <v>3</v>
      </c>
      <c r="K116" s="42">
        <v>3</v>
      </c>
      <c r="L116" s="42">
        <v>4</v>
      </c>
      <c r="M116" s="42">
        <v>4</v>
      </c>
      <c r="N116" s="42">
        <v>4</v>
      </c>
      <c r="O116" s="42">
        <v>4</v>
      </c>
      <c r="P116" s="142" t="s">
        <v>320</v>
      </c>
      <c r="Q116" s="141" t="s">
        <v>315</v>
      </c>
      <c r="R116" s="137">
        <v>35</v>
      </c>
      <c r="S116" s="137">
        <v>129</v>
      </c>
      <c r="T116" s="137">
        <v>35.1</v>
      </c>
      <c r="U116" s="137">
        <v>127</v>
      </c>
      <c r="V116" s="137"/>
      <c r="W116" s="67">
        <f>SUM(G116:O116)</f>
        <v>38</v>
      </c>
      <c r="X116" s="67">
        <f>W116-F116</f>
        <v>33</v>
      </c>
    </row>
    <row r="117" spans="1:24" ht="15" customHeight="1">
      <c r="A117" s="139">
        <v>2721</v>
      </c>
      <c r="B117" s="140">
        <v>43579</v>
      </c>
      <c r="C117" s="141" t="s">
        <v>318</v>
      </c>
      <c r="D117" s="141" t="s">
        <v>317</v>
      </c>
      <c r="E117" s="42">
        <v>9</v>
      </c>
      <c r="F117" s="42">
        <v>12</v>
      </c>
      <c r="G117" s="42">
        <v>7</v>
      </c>
      <c r="H117" s="42">
        <v>5</v>
      </c>
      <c r="I117" s="42">
        <v>4</v>
      </c>
      <c r="J117" s="42">
        <v>5</v>
      </c>
      <c r="K117" s="42">
        <v>4</v>
      </c>
      <c r="L117" s="42">
        <v>9</v>
      </c>
      <c r="M117" s="42">
        <v>9</v>
      </c>
      <c r="N117" s="42">
        <v>4</v>
      </c>
      <c r="O117" s="42">
        <v>6</v>
      </c>
      <c r="P117" s="142" t="s">
        <v>314</v>
      </c>
      <c r="Q117" s="141" t="s">
        <v>315</v>
      </c>
      <c r="R117" s="137">
        <v>35</v>
      </c>
      <c r="S117" s="137">
        <v>129</v>
      </c>
      <c r="T117" s="137">
        <v>35.1</v>
      </c>
      <c r="U117" s="137">
        <v>127</v>
      </c>
      <c r="V117" s="137"/>
      <c r="W117" s="67">
        <f>SUM(G117:O117)</f>
        <v>53</v>
      </c>
      <c r="X117" s="67">
        <f>W117-F117</f>
        <v>41</v>
      </c>
    </row>
    <row r="118" spans="1:24" ht="15" customHeight="1">
      <c r="A118" s="139">
        <v>2722</v>
      </c>
      <c r="B118" s="140">
        <v>43579</v>
      </c>
      <c r="C118" s="141" t="s">
        <v>325</v>
      </c>
      <c r="D118" s="141" t="s">
        <v>498</v>
      </c>
      <c r="E118" s="42">
        <v>9</v>
      </c>
      <c r="F118" s="42">
        <v>15</v>
      </c>
      <c r="G118" s="42">
        <v>6</v>
      </c>
      <c r="H118" s="42">
        <v>7</v>
      </c>
      <c r="I118" s="42">
        <v>8</v>
      </c>
      <c r="J118" s="42">
        <v>5</v>
      </c>
      <c r="K118" s="42">
        <v>5</v>
      </c>
      <c r="L118" s="42">
        <v>7</v>
      </c>
      <c r="M118" s="42">
        <v>5</v>
      </c>
      <c r="N118" s="42">
        <v>5</v>
      </c>
      <c r="O118" s="42">
        <v>9</v>
      </c>
      <c r="P118" s="142" t="s">
        <v>320</v>
      </c>
      <c r="Q118" s="141" t="s">
        <v>315</v>
      </c>
      <c r="R118" s="137">
        <v>35</v>
      </c>
      <c r="S118" s="137">
        <v>129</v>
      </c>
      <c r="T118" s="137">
        <v>35.1</v>
      </c>
      <c r="U118" s="137">
        <v>127</v>
      </c>
      <c r="V118" s="137"/>
      <c r="W118" s="67">
        <f>SUM(G118:O118)</f>
        <v>57</v>
      </c>
      <c r="X118" s="67">
        <f>W118-F118</f>
        <v>42</v>
      </c>
    </row>
    <row r="119" spans="1:24" ht="15" customHeight="1">
      <c r="A119" s="139">
        <v>2723</v>
      </c>
      <c r="B119" s="140">
        <v>43579</v>
      </c>
      <c r="C119" s="141" t="s">
        <v>388</v>
      </c>
      <c r="D119" s="141" t="s">
        <v>499</v>
      </c>
      <c r="E119" s="42">
        <v>9</v>
      </c>
      <c r="F119" s="42">
        <v>3</v>
      </c>
      <c r="G119" s="42">
        <v>5</v>
      </c>
      <c r="H119" s="42">
        <v>4</v>
      </c>
      <c r="I119" s="42">
        <v>4</v>
      </c>
      <c r="J119" s="42">
        <v>4</v>
      </c>
      <c r="K119" s="42">
        <v>3</v>
      </c>
      <c r="L119" s="42">
        <v>5</v>
      </c>
      <c r="M119" s="42">
        <v>5</v>
      </c>
      <c r="N119" s="42">
        <v>5</v>
      </c>
      <c r="O119" s="42">
        <v>6</v>
      </c>
      <c r="P119" s="142" t="s">
        <v>320</v>
      </c>
      <c r="Q119" s="141" t="s">
        <v>315</v>
      </c>
      <c r="R119" s="137">
        <v>35</v>
      </c>
      <c r="S119" s="137">
        <v>129</v>
      </c>
      <c r="T119" s="137">
        <v>35.1</v>
      </c>
      <c r="U119" s="137">
        <v>127</v>
      </c>
      <c r="V119" s="137"/>
      <c r="W119" s="67">
        <f>SUM(G119:O119)</f>
        <v>41</v>
      </c>
      <c r="X119" s="67">
        <f>W119-F119</f>
        <v>38</v>
      </c>
    </row>
    <row r="120" spans="1:24" ht="15" customHeight="1">
      <c r="A120" s="139">
        <v>2724</v>
      </c>
      <c r="B120" s="140">
        <v>43579</v>
      </c>
      <c r="C120" s="141" t="s">
        <v>316</v>
      </c>
      <c r="D120" s="141" t="s">
        <v>499</v>
      </c>
      <c r="E120" s="42">
        <v>9</v>
      </c>
      <c r="F120" s="42">
        <v>9</v>
      </c>
      <c r="G120" s="42">
        <v>5</v>
      </c>
      <c r="H120" s="42">
        <v>6</v>
      </c>
      <c r="I120" s="42">
        <v>4</v>
      </c>
      <c r="J120" s="42">
        <v>7</v>
      </c>
      <c r="K120" s="42">
        <v>3</v>
      </c>
      <c r="L120" s="42">
        <v>5</v>
      </c>
      <c r="M120" s="42">
        <v>7</v>
      </c>
      <c r="N120" s="42">
        <v>4</v>
      </c>
      <c r="O120" s="42">
        <v>5</v>
      </c>
      <c r="P120" s="142" t="s">
        <v>314</v>
      </c>
      <c r="Q120" s="141" t="s">
        <v>315</v>
      </c>
      <c r="R120" s="137">
        <v>35</v>
      </c>
      <c r="S120" s="137">
        <v>129</v>
      </c>
      <c r="T120" s="137">
        <v>35.1</v>
      </c>
      <c r="U120" s="137">
        <v>127</v>
      </c>
      <c r="V120" s="137"/>
      <c r="W120" s="67">
        <f>SUM(G120:O120)</f>
        <v>46</v>
      </c>
      <c r="X120" s="67">
        <f>W120-F120</f>
        <v>37</v>
      </c>
    </row>
    <row r="121" spans="1:24" ht="15" customHeight="1">
      <c r="A121" s="139">
        <v>2726</v>
      </c>
      <c r="B121" s="140">
        <v>43579</v>
      </c>
      <c r="C121" s="141" t="s">
        <v>500</v>
      </c>
      <c r="D121" s="141" t="s">
        <v>501</v>
      </c>
      <c r="E121" s="42">
        <v>9</v>
      </c>
      <c r="F121" s="42">
        <v>16</v>
      </c>
      <c r="G121" s="42">
        <v>6</v>
      </c>
      <c r="H121" s="42">
        <v>6</v>
      </c>
      <c r="I121" s="42">
        <v>4</v>
      </c>
      <c r="J121" s="42">
        <v>6</v>
      </c>
      <c r="K121" s="42">
        <v>4</v>
      </c>
      <c r="L121" s="42">
        <v>8</v>
      </c>
      <c r="M121" s="42">
        <v>8</v>
      </c>
      <c r="N121" s="42">
        <v>3</v>
      </c>
      <c r="O121" s="42">
        <v>5</v>
      </c>
      <c r="P121" s="142" t="s">
        <v>314</v>
      </c>
      <c r="Q121" s="141" t="s">
        <v>315</v>
      </c>
      <c r="R121" s="137">
        <v>35</v>
      </c>
      <c r="S121" s="137">
        <v>129</v>
      </c>
      <c r="T121" s="137">
        <v>35.1</v>
      </c>
      <c r="U121" s="137">
        <v>127</v>
      </c>
      <c r="V121" s="137"/>
      <c r="W121" s="67">
        <f>SUM(G121:O121)</f>
        <v>50</v>
      </c>
      <c r="X121" s="67">
        <f>W121-F121</f>
        <v>34</v>
      </c>
    </row>
    <row r="122" spans="1:24" ht="15" customHeight="1">
      <c r="A122" s="139">
        <v>2728</v>
      </c>
      <c r="B122" s="140">
        <v>43579</v>
      </c>
      <c r="C122" s="141" t="s">
        <v>502</v>
      </c>
      <c r="D122" s="141" t="s">
        <v>503</v>
      </c>
      <c r="E122" s="42">
        <v>9</v>
      </c>
      <c r="F122" s="42">
        <v>9</v>
      </c>
      <c r="G122" s="42">
        <v>6</v>
      </c>
      <c r="H122" s="42">
        <v>6</v>
      </c>
      <c r="I122" s="42">
        <v>6</v>
      </c>
      <c r="J122" s="42">
        <v>5</v>
      </c>
      <c r="K122" s="42">
        <v>5</v>
      </c>
      <c r="L122" s="42">
        <v>7</v>
      </c>
      <c r="M122" s="42">
        <v>5</v>
      </c>
      <c r="N122" s="42">
        <v>4</v>
      </c>
      <c r="O122" s="42">
        <v>6</v>
      </c>
      <c r="P122" s="142" t="s">
        <v>320</v>
      </c>
      <c r="Q122" s="141" t="s">
        <v>315</v>
      </c>
      <c r="R122" s="137">
        <v>35</v>
      </c>
      <c r="S122" s="137">
        <v>129</v>
      </c>
      <c r="T122" s="137">
        <v>35.1</v>
      </c>
      <c r="U122" s="137">
        <v>127</v>
      </c>
      <c r="V122" s="137"/>
      <c r="W122" s="67">
        <f>SUM(G122:O122)</f>
        <v>50</v>
      </c>
      <c r="X122" s="67">
        <f>W122-F122</f>
        <v>41</v>
      </c>
    </row>
    <row r="123" spans="1:24" ht="15" customHeight="1">
      <c r="A123" s="139">
        <v>2729</v>
      </c>
      <c r="B123" s="140">
        <v>43579</v>
      </c>
      <c r="C123" s="141" t="s">
        <v>347</v>
      </c>
      <c r="D123" s="141" t="s">
        <v>504</v>
      </c>
      <c r="E123" s="42">
        <v>9</v>
      </c>
      <c r="F123" s="42">
        <v>16</v>
      </c>
      <c r="G123" s="42">
        <v>10</v>
      </c>
      <c r="H123" s="42">
        <v>6</v>
      </c>
      <c r="I123" s="42">
        <v>8</v>
      </c>
      <c r="J123" s="42">
        <v>10</v>
      </c>
      <c r="K123" s="42">
        <v>5</v>
      </c>
      <c r="L123" s="42">
        <v>6</v>
      </c>
      <c r="M123" s="42">
        <v>7</v>
      </c>
      <c r="N123" s="42">
        <v>5</v>
      </c>
      <c r="O123" s="42">
        <v>6</v>
      </c>
      <c r="P123" s="142" t="s">
        <v>320</v>
      </c>
      <c r="Q123" s="141" t="s">
        <v>315</v>
      </c>
      <c r="R123" s="137">
        <v>35</v>
      </c>
      <c r="S123" s="137">
        <v>129</v>
      </c>
      <c r="T123" s="137">
        <v>35.1</v>
      </c>
      <c r="U123" s="137">
        <v>127</v>
      </c>
      <c r="V123" s="137"/>
      <c r="W123" s="67">
        <f>SUM(G123:O123)</f>
        <v>63</v>
      </c>
      <c r="X123" s="67">
        <f>W123-F123</f>
        <v>47</v>
      </c>
    </row>
    <row r="124" spans="1:24" ht="15" customHeight="1">
      <c r="A124" s="139">
        <v>2731</v>
      </c>
      <c r="B124" s="140">
        <v>43579</v>
      </c>
      <c r="C124" s="141" t="s">
        <v>388</v>
      </c>
      <c r="D124" s="141" t="s">
        <v>505</v>
      </c>
      <c r="E124" s="42">
        <v>9</v>
      </c>
      <c r="F124" s="42">
        <v>7</v>
      </c>
      <c r="G124" s="42">
        <v>5</v>
      </c>
      <c r="H124" s="42">
        <v>6</v>
      </c>
      <c r="I124" s="42">
        <v>6</v>
      </c>
      <c r="J124" s="42">
        <v>4</v>
      </c>
      <c r="K124" s="42">
        <v>5</v>
      </c>
      <c r="L124" s="42">
        <v>5</v>
      </c>
      <c r="M124" s="42">
        <v>7</v>
      </c>
      <c r="N124" s="42">
        <v>3</v>
      </c>
      <c r="O124" s="42">
        <v>4</v>
      </c>
      <c r="P124" s="142" t="s">
        <v>320</v>
      </c>
      <c r="Q124" s="141" t="s">
        <v>315</v>
      </c>
      <c r="R124" s="137">
        <v>35</v>
      </c>
      <c r="S124" s="137">
        <v>129</v>
      </c>
      <c r="T124" s="137">
        <v>35.1</v>
      </c>
      <c r="U124" s="137">
        <v>127</v>
      </c>
      <c r="V124" s="137"/>
      <c r="W124" s="67">
        <f>SUM(G124:O124)</f>
        <v>45</v>
      </c>
      <c r="X124" s="67">
        <f>W124-F124</f>
        <v>38</v>
      </c>
    </row>
    <row r="125" spans="1:24" ht="15" customHeight="1">
      <c r="A125" s="139">
        <v>2733</v>
      </c>
      <c r="B125" s="140">
        <v>43579</v>
      </c>
      <c r="C125" s="141" t="s">
        <v>506</v>
      </c>
      <c r="D125" s="141" t="s">
        <v>507</v>
      </c>
      <c r="E125" s="42">
        <v>9</v>
      </c>
      <c r="F125" s="42">
        <v>4</v>
      </c>
      <c r="G125" s="42">
        <v>5</v>
      </c>
      <c r="H125" s="42">
        <v>5</v>
      </c>
      <c r="I125" s="42">
        <v>5</v>
      </c>
      <c r="J125" s="42">
        <v>3</v>
      </c>
      <c r="K125" s="42">
        <v>5</v>
      </c>
      <c r="L125" s="42">
        <v>6</v>
      </c>
      <c r="M125" s="42">
        <v>6</v>
      </c>
      <c r="N125" s="42">
        <v>3</v>
      </c>
      <c r="O125" s="42">
        <v>3</v>
      </c>
      <c r="P125" s="142" t="s">
        <v>320</v>
      </c>
      <c r="Q125" s="141" t="s">
        <v>315</v>
      </c>
      <c r="R125" s="137">
        <v>35</v>
      </c>
      <c r="S125" s="137">
        <v>129</v>
      </c>
      <c r="T125" s="137">
        <v>35.1</v>
      </c>
      <c r="U125" s="137">
        <v>127</v>
      </c>
      <c r="V125" s="137"/>
      <c r="W125" s="67">
        <f>SUM(G125:O125)</f>
        <v>41</v>
      </c>
      <c r="X125" s="67">
        <f>W125-F125</f>
        <v>37</v>
      </c>
    </row>
    <row r="126" spans="1:24" ht="15" customHeight="1">
      <c r="A126" s="139">
        <v>2734</v>
      </c>
      <c r="B126" s="140">
        <v>43579</v>
      </c>
      <c r="C126" s="141" t="s">
        <v>357</v>
      </c>
      <c r="D126" s="141" t="s">
        <v>508</v>
      </c>
      <c r="E126" s="42">
        <v>9</v>
      </c>
      <c r="F126" s="42">
        <v>14</v>
      </c>
      <c r="G126" s="42">
        <v>7</v>
      </c>
      <c r="H126" s="42">
        <v>5</v>
      </c>
      <c r="I126" s="42">
        <v>6</v>
      </c>
      <c r="J126" s="42">
        <v>9</v>
      </c>
      <c r="K126" s="42">
        <v>5</v>
      </c>
      <c r="L126" s="42">
        <v>9</v>
      </c>
      <c r="M126" s="42">
        <v>8</v>
      </c>
      <c r="N126" s="42">
        <v>3</v>
      </c>
      <c r="O126" s="42">
        <v>5</v>
      </c>
      <c r="P126" s="142" t="s">
        <v>314</v>
      </c>
      <c r="Q126" s="141" t="s">
        <v>315</v>
      </c>
      <c r="R126" s="137">
        <v>35</v>
      </c>
      <c r="S126" s="137">
        <v>129</v>
      </c>
      <c r="T126" s="137">
        <v>35.1</v>
      </c>
      <c r="U126" s="137">
        <v>127</v>
      </c>
      <c r="V126" s="137"/>
      <c r="W126" s="67">
        <f>SUM(G126:O126)</f>
        <v>57</v>
      </c>
      <c r="X126" s="67">
        <f>W126-F126</f>
        <v>43</v>
      </c>
    </row>
    <row r="127" spans="1:24" ht="15" customHeight="1">
      <c r="A127" s="139">
        <v>2735</v>
      </c>
      <c r="B127" s="140">
        <v>43579</v>
      </c>
      <c r="C127" s="141" t="s">
        <v>509</v>
      </c>
      <c r="D127" s="141" t="s">
        <v>510</v>
      </c>
      <c r="E127" s="42">
        <v>9</v>
      </c>
      <c r="F127" s="42">
        <v>15</v>
      </c>
      <c r="G127" s="42">
        <v>9</v>
      </c>
      <c r="H127" s="42">
        <v>5</v>
      </c>
      <c r="I127" s="42">
        <v>7</v>
      </c>
      <c r="J127" s="42">
        <v>7</v>
      </c>
      <c r="K127" s="42">
        <v>7</v>
      </c>
      <c r="L127" s="42">
        <v>6</v>
      </c>
      <c r="M127" s="42">
        <v>7</v>
      </c>
      <c r="N127" s="42">
        <v>4</v>
      </c>
      <c r="O127" s="42">
        <v>5</v>
      </c>
      <c r="P127" s="142" t="s">
        <v>320</v>
      </c>
      <c r="Q127" s="141" t="s">
        <v>315</v>
      </c>
      <c r="R127" s="137">
        <v>35</v>
      </c>
      <c r="S127" s="137">
        <v>129</v>
      </c>
      <c r="T127" s="137">
        <v>35.1</v>
      </c>
      <c r="U127" s="137">
        <v>127</v>
      </c>
      <c r="V127" s="137"/>
      <c r="W127" s="67">
        <f>SUM(G127:O127)</f>
        <v>57</v>
      </c>
      <c r="X127" s="67">
        <f>W127-F127</f>
        <v>42</v>
      </c>
    </row>
    <row r="128" spans="1:24" ht="15" customHeight="1">
      <c r="A128" s="139">
        <v>2737</v>
      </c>
      <c r="B128" s="140">
        <v>43579</v>
      </c>
      <c r="C128" s="141" t="s">
        <v>357</v>
      </c>
      <c r="D128" s="141" t="s">
        <v>511</v>
      </c>
      <c r="E128" s="42">
        <v>9</v>
      </c>
      <c r="F128" s="42">
        <v>8</v>
      </c>
      <c r="G128" s="42">
        <v>6</v>
      </c>
      <c r="H128" s="42">
        <v>5</v>
      </c>
      <c r="I128" s="42">
        <v>4</v>
      </c>
      <c r="J128" s="42">
        <v>4</v>
      </c>
      <c r="K128" s="42">
        <v>4</v>
      </c>
      <c r="L128" s="42">
        <v>7</v>
      </c>
      <c r="M128" s="42">
        <v>6</v>
      </c>
      <c r="N128" s="42">
        <v>4</v>
      </c>
      <c r="O128" s="42">
        <v>4</v>
      </c>
      <c r="P128" s="142" t="s">
        <v>314</v>
      </c>
      <c r="Q128" s="141" t="s">
        <v>315</v>
      </c>
      <c r="R128" s="137">
        <v>35</v>
      </c>
      <c r="S128" s="137">
        <v>129</v>
      </c>
      <c r="T128" s="137">
        <v>35.1</v>
      </c>
      <c r="U128" s="137">
        <v>127</v>
      </c>
      <c r="V128" s="137"/>
      <c r="W128" s="67">
        <f>SUM(G128:O128)</f>
        <v>44</v>
      </c>
      <c r="X128" s="67">
        <f>W128-F128</f>
        <v>36</v>
      </c>
    </row>
    <row r="129" spans="1:24" ht="15" customHeight="1">
      <c r="A129" s="139">
        <v>2738</v>
      </c>
      <c r="B129" s="140">
        <v>43579</v>
      </c>
      <c r="C129" s="141" t="s">
        <v>512</v>
      </c>
      <c r="D129" s="141" t="s">
        <v>513</v>
      </c>
      <c r="E129" s="42">
        <v>9</v>
      </c>
      <c r="F129" s="42">
        <v>12</v>
      </c>
      <c r="G129" s="42">
        <v>6</v>
      </c>
      <c r="H129" s="42">
        <v>10</v>
      </c>
      <c r="I129" s="42">
        <v>8</v>
      </c>
      <c r="J129" s="42">
        <v>4</v>
      </c>
      <c r="K129" s="42">
        <v>5</v>
      </c>
      <c r="L129" s="42">
        <v>5</v>
      </c>
      <c r="M129" s="42">
        <v>6</v>
      </c>
      <c r="N129" s="42">
        <v>4</v>
      </c>
      <c r="O129" s="42">
        <v>5</v>
      </c>
      <c r="P129" s="142" t="s">
        <v>320</v>
      </c>
      <c r="Q129" s="141" t="s">
        <v>315</v>
      </c>
      <c r="R129" s="137">
        <v>35</v>
      </c>
      <c r="S129" s="137">
        <v>129</v>
      </c>
      <c r="T129" s="137">
        <v>35.1</v>
      </c>
      <c r="U129" s="137">
        <v>127</v>
      </c>
      <c r="V129" s="137"/>
      <c r="W129" s="67">
        <f>SUM(G129:O129)</f>
        <v>53</v>
      </c>
      <c r="X129" s="67">
        <f>W129-F129</f>
        <v>41</v>
      </c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102"/>
  <sheetViews>
    <sheetView showGridLines="0" workbookViewId="0"/>
  </sheetViews>
  <sheetFormatPr defaultColWidth="8.85546875" defaultRowHeight="15" customHeight="1"/>
  <cols>
    <col min="1" max="1" width="32.7109375" style="143" customWidth="1"/>
    <col min="2" max="2" width="31" style="143" customWidth="1"/>
    <col min="3" max="3" width="32.42578125" style="143" customWidth="1"/>
    <col min="4" max="4" width="36.42578125" style="143" customWidth="1"/>
    <col min="5" max="5" width="1.28515625" style="143" customWidth="1"/>
    <col min="6" max="6" width="36" style="143" customWidth="1"/>
    <col min="7" max="7" width="29.7109375" style="143" customWidth="1"/>
    <col min="8" max="8" width="31.42578125" style="143" customWidth="1"/>
    <col min="9" max="9" width="36.140625" style="143" customWidth="1"/>
    <col min="10" max="256" width="8.85546875" style="143" customWidth="1"/>
  </cols>
  <sheetData>
    <row r="1" spans="1:9" ht="12.75" hidden="1" customHeight="1">
      <c r="A1" s="144" t="s">
        <v>514</v>
      </c>
      <c r="B1" s="145" t="s">
        <v>515</v>
      </c>
      <c r="C1" s="144" t="s">
        <v>516</v>
      </c>
      <c r="D1" s="144" t="s">
        <v>517</v>
      </c>
      <c r="E1" s="146"/>
      <c r="F1" s="144" t="s">
        <v>518</v>
      </c>
      <c r="G1" s="144" t="s">
        <v>519</v>
      </c>
      <c r="H1" s="144" t="s">
        <v>520</v>
      </c>
      <c r="I1" s="145" t="s">
        <v>521</v>
      </c>
    </row>
    <row r="2" spans="1:9" ht="15.75" hidden="1" customHeight="1">
      <c r="A2" s="147" t="s">
        <v>522</v>
      </c>
      <c r="B2" s="148" t="s">
        <v>523</v>
      </c>
      <c r="C2" s="147" t="s">
        <v>524</v>
      </c>
      <c r="D2" s="147" t="s">
        <v>525</v>
      </c>
      <c r="E2" s="147"/>
      <c r="F2" s="147" t="s">
        <v>526</v>
      </c>
      <c r="G2" s="147" t="s">
        <v>527</v>
      </c>
      <c r="H2" s="147" t="s">
        <v>528</v>
      </c>
      <c r="I2" s="149" t="s">
        <v>529</v>
      </c>
    </row>
    <row r="3" spans="1:9" ht="20.25" hidden="1" customHeight="1">
      <c r="A3" s="150" t="s">
        <v>530</v>
      </c>
      <c r="B3" s="150" t="s">
        <v>531</v>
      </c>
      <c r="C3" s="150" t="s">
        <v>532</v>
      </c>
      <c r="D3" s="150" t="s">
        <v>533</v>
      </c>
      <c r="E3" s="150"/>
      <c r="F3" s="150" t="s">
        <v>534</v>
      </c>
      <c r="G3" s="150" t="s">
        <v>535</v>
      </c>
      <c r="H3" s="150" t="s">
        <v>536</v>
      </c>
      <c r="I3" s="151" t="s">
        <v>537</v>
      </c>
    </row>
    <row r="4" spans="1:9" ht="15.75" hidden="1" customHeight="1">
      <c r="A4" s="148" t="s">
        <v>538</v>
      </c>
      <c r="B4" s="148" t="s">
        <v>539</v>
      </c>
      <c r="C4" s="148" t="s">
        <v>540</v>
      </c>
      <c r="D4" s="149" t="s">
        <v>541</v>
      </c>
      <c r="E4" s="148"/>
      <c r="F4" s="148" t="s">
        <v>542</v>
      </c>
      <c r="G4" s="148" t="s">
        <v>543</v>
      </c>
      <c r="H4" s="148" t="s">
        <v>544</v>
      </c>
      <c r="I4" s="148" t="s">
        <v>545</v>
      </c>
    </row>
    <row r="5" spans="1:9" ht="13.5" hidden="1" customHeight="1">
      <c r="A5" s="152" t="s">
        <v>546</v>
      </c>
      <c r="B5" s="152" t="s">
        <v>547</v>
      </c>
      <c r="C5" s="152" t="s">
        <v>548</v>
      </c>
      <c r="D5" s="153" t="s">
        <v>549</v>
      </c>
      <c r="E5" s="152"/>
      <c r="F5" s="152" t="s">
        <v>550</v>
      </c>
      <c r="G5" s="152" t="s">
        <v>551</v>
      </c>
      <c r="H5" s="152" t="s">
        <v>552</v>
      </c>
      <c r="I5" s="150" t="s">
        <v>553</v>
      </c>
    </row>
    <row r="6" spans="1:9" ht="15.75" hidden="1" customHeight="1">
      <c r="A6" s="147" t="s">
        <v>554</v>
      </c>
      <c r="B6" s="147" t="s">
        <v>555</v>
      </c>
      <c r="C6" s="147" t="s">
        <v>556</v>
      </c>
      <c r="D6" s="147" t="s">
        <v>557</v>
      </c>
      <c r="E6" s="147"/>
      <c r="F6" s="147" t="s">
        <v>558</v>
      </c>
      <c r="G6" s="147" t="s">
        <v>559</v>
      </c>
      <c r="H6" s="147" t="s">
        <v>560</v>
      </c>
      <c r="I6" s="148" t="s">
        <v>561</v>
      </c>
    </row>
    <row r="7" spans="1:9" ht="12.75" hidden="1" customHeight="1">
      <c r="A7" s="152" t="s">
        <v>562</v>
      </c>
      <c r="B7" s="152" t="s">
        <v>563</v>
      </c>
      <c r="C7" s="152" t="s">
        <v>564</v>
      </c>
      <c r="D7" s="152" t="s">
        <v>565</v>
      </c>
      <c r="E7" s="152"/>
      <c r="F7" s="152" t="s">
        <v>566</v>
      </c>
      <c r="G7" s="152" t="s">
        <v>567</v>
      </c>
      <c r="H7" s="150" t="s">
        <v>568</v>
      </c>
      <c r="I7" s="152" t="s">
        <v>569</v>
      </c>
    </row>
    <row r="8" spans="1:9" ht="15.75" hidden="1" customHeight="1">
      <c r="A8" s="147" t="s">
        <v>570</v>
      </c>
      <c r="B8" s="147" t="s">
        <v>571</v>
      </c>
      <c r="C8" s="147" t="s">
        <v>572</v>
      </c>
      <c r="D8" s="147" t="s">
        <v>573</v>
      </c>
      <c r="E8" s="147"/>
      <c r="F8" s="147" t="s">
        <v>574</v>
      </c>
      <c r="G8" s="147" t="s">
        <v>575</v>
      </c>
      <c r="H8" s="148" t="s">
        <v>576</v>
      </c>
      <c r="I8" s="147" t="s">
        <v>577</v>
      </c>
    </row>
    <row r="9" spans="1:9" ht="13.5" hidden="1" customHeight="1">
      <c r="A9" s="150" t="s">
        <v>578</v>
      </c>
      <c r="B9" s="150" t="s">
        <v>579</v>
      </c>
      <c r="C9" s="150" t="s">
        <v>580</v>
      </c>
      <c r="D9" s="150" t="s">
        <v>581</v>
      </c>
      <c r="E9" s="150"/>
      <c r="F9" s="150" t="s">
        <v>582</v>
      </c>
      <c r="G9" s="150" t="s">
        <v>583</v>
      </c>
      <c r="H9" s="150" t="s">
        <v>584</v>
      </c>
      <c r="I9" s="150" t="s">
        <v>585</v>
      </c>
    </row>
    <row r="10" spans="1:9" ht="15.75" hidden="1" customHeight="1">
      <c r="A10" s="148" t="s">
        <v>586</v>
      </c>
      <c r="B10" s="148" t="s">
        <v>587</v>
      </c>
      <c r="C10" s="148" t="s">
        <v>588</v>
      </c>
      <c r="D10" s="148" t="s">
        <v>589</v>
      </c>
      <c r="E10" s="148"/>
      <c r="F10" s="148" t="s">
        <v>590</v>
      </c>
      <c r="G10" s="148" t="s">
        <v>591</v>
      </c>
      <c r="H10" s="148" t="s">
        <v>592</v>
      </c>
      <c r="I10" s="148" t="s">
        <v>593</v>
      </c>
    </row>
    <row r="11" spans="1:9" ht="13.5" hidden="1" customHeight="1">
      <c r="A11" s="150" t="s">
        <v>594</v>
      </c>
      <c r="B11" s="150" t="s">
        <v>595</v>
      </c>
      <c r="C11" s="150" t="s">
        <v>596</v>
      </c>
      <c r="D11" s="150" t="s">
        <v>597</v>
      </c>
      <c r="E11" s="150"/>
      <c r="F11" s="150" t="s">
        <v>598</v>
      </c>
      <c r="G11" s="150" t="s">
        <v>599</v>
      </c>
      <c r="H11" s="150" t="s">
        <v>600</v>
      </c>
      <c r="I11" s="150" t="s">
        <v>601</v>
      </c>
    </row>
    <row r="12" spans="1:9" ht="15.75" hidden="1" customHeight="1">
      <c r="A12" s="148" t="s">
        <v>602</v>
      </c>
      <c r="B12" s="148" t="s">
        <v>603</v>
      </c>
      <c r="C12" s="149" t="s">
        <v>604</v>
      </c>
      <c r="D12" s="149" t="s">
        <v>605</v>
      </c>
      <c r="E12" s="148"/>
      <c r="F12" s="148" t="s">
        <v>606</v>
      </c>
      <c r="G12" s="148" t="s">
        <v>607</v>
      </c>
      <c r="H12" s="149" t="s">
        <v>608</v>
      </c>
      <c r="I12" s="148" t="s">
        <v>609</v>
      </c>
    </row>
    <row r="13" spans="1:9" ht="16.5" hidden="1" customHeight="1">
      <c r="A13" s="150" t="s">
        <v>610</v>
      </c>
      <c r="B13" s="150" t="s">
        <v>611</v>
      </c>
      <c r="C13" s="151" t="s">
        <v>612</v>
      </c>
      <c r="D13" s="151" t="s">
        <v>613</v>
      </c>
      <c r="E13" s="150"/>
      <c r="F13" s="154" t="s">
        <v>614</v>
      </c>
      <c r="G13" s="150" t="s">
        <v>615</v>
      </c>
      <c r="H13" s="151" t="s">
        <v>616</v>
      </c>
      <c r="I13" s="150" t="s">
        <v>617</v>
      </c>
    </row>
    <row r="14" spans="1:9" ht="15.75" hidden="1" customHeight="1">
      <c r="A14" s="148" t="s">
        <v>618</v>
      </c>
      <c r="B14" s="148" t="s">
        <v>619</v>
      </c>
      <c r="C14" s="148" t="s">
        <v>620</v>
      </c>
      <c r="D14" s="149" t="s">
        <v>621</v>
      </c>
      <c r="E14" s="148"/>
      <c r="F14" s="148" t="s">
        <v>622</v>
      </c>
      <c r="G14" s="148" t="s">
        <v>623</v>
      </c>
      <c r="H14" s="148" t="s">
        <v>624</v>
      </c>
      <c r="I14" s="148" t="s">
        <v>625</v>
      </c>
    </row>
    <row r="15" spans="1:9" ht="13.5" hidden="1" customHeight="1">
      <c r="A15" s="150" t="s">
        <v>626</v>
      </c>
      <c r="B15" s="150" t="s">
        <v>627</v>
      </c>
      <c r="C15" s="150" t="s">
        <v>628</v>
      </c>
      <c r="D15" s="151" t="s">
        <v>629</v>
      </c>
      <c r="E15" s="150"/>
      <c r="F15" s="150" t="s">
        <v>630</v>
      </c>
      <c r="G15" s="150" t="s">
        <v>631</v>
      </c>
      <c r="H15" s="150" t="s">
        <v>632</v>
      </c>
      <c r="I15" s="150" t="s">
        <v>633</v>
      </c>
    </row>
    <row r="16" spans="1:9" ht="15.75" hidden="1" customHeight="1">
      <c r="A16" s="149" t="s">
        <v>634</v>
      </c>
      <c r="B16" s="148" t="s">
        <v>635</v>
      </c>
      <c r="C16" s="148" t="s">
        <v>636</v>
      </c>
      <c r="D16" s="148" t="s">
        <v>637</v>
      </c>
      <c r="E16" s="148"/>
      <c r="F16" s="148" t="s">
        <v>638</v>
      </c>
      <c r="G16" s="148" t="s">
        <v>639</v>
      </c>
      <c r="H16" s="148" t="s">
        <v>640</v>
      </c>
      <c r="I16" s="148" t="s">
        <v>641</v>
      </c>
    </row>
    <row r="17" spans="1:9" ht="13.5" hidden="1" customHeight="1">
      <c r="A17" s="151" t="s">
        <v>642</v>
      </c>
      <c r="B17" s="150" t="s">
        <v>643</v>
      </c>
      <c r="C17" s="150" t="s">
        <v>644</v>
      </c>
      <c r="D17" s="150" t="s">
        <v>645</v>
      </c>
      <c r="E17" s="150"/>
      <c r="F17" s="150" t="s">
        <v>646</v>
      </c>
      <c r="G17" s="150" t="s">
        <v>647</v>
      </c>
      <c r="H17" s="150" t="s">
        <v>648</v>
      </c>
      <c r="I17" s="150" t="s">
        <v>649</v>
      </c>
    </row>
    <row r="18" spans="1:9" ht="15.75" hidden="1" customHeight="1">
      <c r="A18" s="149" t="s">
        <v>650</v>
      </c>
      <c r="B18" s="148" t="s">
        <v>651</v>
      </c>
      <c r="C18" s="149" t="s">
        <v>652</v>
      </c>
      <c r="D18" s="148" t="s">
        <v>653</v>
      </c>
      <c r="E18" s="148"/>
      <c r="F18" s="148" t="s">
        <v>654</v>
      </c>
      <c r="G18" s="148" t="s">
        <v>655</v>
      </c>
      <c r="H18" s="148" t="s">
        <v>656</v>
      </c>
      <c r="I18" s="148" t="s">
        <v>657</v>
      </c>
    </row>
    <row r="19" spans="1:9" ht="13.5" hidden="1" customHeight="1">
      <c r="A19" s="151" t="s">
        <v>658</v>
      </c>
      <c r="B19" s="150" t="s">
        <v>659</v>
      </c>
      <c r="C19" s="151" t="s">
        <v>660</v>
      </c>
      <c r="D19" s="150" t="s">
        <v>661</v>
      </c>
      <c r="E19" s="150"/>
      <c r="F19" s="150" t="s">
        <v>662</v>
      </c>
      <c r="G19" s="150" t="s">
        <v>663</v>
      </c>
      <c r="H19" s="150" t="s">
        <v>664</v>
      </c>
      <c r="I19" s="150" t="s">
        <v>665</v>
      </c>
    </row>
    <row r="20" spans="1:9" ht="15.75" hidden="1" customHeight="1">
      <c r="A20" s="149" t="s">
        <v>666</v>
      </c>
      <c r="B20" s="148" t="s">
        <v>667</v>
      </c>
      <c r="C20" s="149" t="s">
        <v>668</v>
      </c>
      <c r="D20" s="148" t="s">
        <v>669</v>
      </c>
      <c r="E20" s="148"/>
      <c r="F20" s="148" t="s">
        <v>670</v>
      </c>
      <c r="G20" s="148" t="s">
        <v>671</v>
      </c>
      <c r="H20" s="148" t="s">
        <v>672</v>
      </c>
      <c r="I20" s="148" t="s">
        <v>673</v>
      </c>
    </row>
    <row r="21" spans="1:9" ht="13.5" hidden="1" customHeight="1">
      <c r="A21" s="151" t="s">
        <v>674</v>
      </c>
      <c r="B21" s="150" t="s">
        <v>675</v>
      </c>
      <c r="C21" s="151" t="s">
        <v>676</v>
      </c>
      <c r="D21" s="150" t="s">
        <v>677</v>
      </c>
      <c r="E21" s="150"/>
      <c r="F21" s="150" t="s">
        <v>678</v>
      </c>
      <c r="G21" s="150" t="s">
        <v>679</v>
      </c>
      <c r="H21" s="150" t="s">
        <v>680</v>
      </c>
      <c r="I21" s="150" t="s">
        <v>681</v>
      </c>
    </row>
    <row r="22" spans="1:9" ht="15.75" hidden="1" customHeight="1">
      <c r="A22" s="148" t="s">
        <v>682</v>
      </c>
      <c r="B22" s="148" t="s">
        <v>683</v>
      </c>
      <c r="C22" s="148" t="s">
        <v>684</v>
      </c>
      <c r="D22" s="148" t="s">
        <v>685</v>
      </c>
      <c r="E22" s="148"/>
      <c r="F22" s="148" t="s">
        <v>686</v>
      </c>
      <c r="G22" s="148" t="s">
        <v>687</v>
      </c>
      <c r="H22" s="148" t="s">
        <v>688</v>
      </c>
      <c r="I22" s="148" t="s">
        <v>689</v>
      </c>
    </row>
    <row r="23" spans="1:9" ht="13.5" hidden="1" customHeight="1">
      <c r="A23" s="150" t="s">
        <v>690</v>
      </c>
      <c r="B23" s="150" t="s">
        <v>691</v>
      </c>
      <c r="C23" s="150" t="s">
        <v>692</v>
      </c>
      <c r="D23" s="150" t="s">
        <v>693</v>
      </c>
      <c r="E23" s="150"/>
      <c r="F23" s="150" t="s">
        <v>694</v>
      </c>
      <c r="G23" s="150" t="s">
        <v>695</v>
      </c>
      <c r="H23" s="150" t="s">
        <v>696</v>
      </c>
      <c r="I23" s="150" t="s">
        <v>697</v>
      </c>
    </row>
    <row r="24" spans="1:9" ht="15" hidden="1" customHeight="1">
      <c r="A24" s="155"/>
      <c r="B24" s="155"/>
      <c r="C24" s="155"/>
      <c r="D24" s="155"/>
      <c r="E24" s="155"/>
      <c r="F24" s="155"/>
      <c r="G24" s="155"/>
      <c r="H24" s="155"/>
      <c r="I24" s="155"/>
    </row>
    <row r="25" spans="1:9" ht="16.5" hidden="1" customHeight="1">
      <c r="A25" s="154"/>
      <c r="B25" s="156"/>
      <c r="C25" s="154"/>
      <c r="D25" s="154"/>
      <c r="E25" s="157"/>
      <c r="F25" s="158"/>
      <c r="G25" s="154"/>
      <c r="H25" s="154"/>
      <c r="I25" s="154"/>
    </row>
    <row r="26" spans="1:9" ht="15" hidden="1" customHeight="1">
      <c r="A26" s="159">
        <v>3</v>
      </c>
      <c r="B26" s="160"/>
      <c r="C26" s="159">
        <v>3</v>
      </c>
      <c r="D26" s="159">
        <v>3</v>
      </c>
      <c r="E26" s="160"/>
      <c r="F26" s="160"/>
      <c r="G26" s="159"/>
      <c r="H26" s="159">
        <v>1</v>
      </c>
      <c r="I26" s="159">
        <v>1</v>
      </c>
    </row>
    <row r="27" spans="1:9" ht="18" customHeight="1">
      <c r="A27" s="255" t="s">
        <v>698</v>
      </c>
      <c r="B27" s="256"/>
      <c r="C27" s="256"/>
      <c r="D27" s="256"/>
      <c r="E27" s="256"/>
      <c r="F27" s="256"/>
      <c r="G27" s="256"/>
      <c r="H27" s="256"/>
      <c r="I27" s="257"/>
    </row>
    <row r="28" spans="1:9" ht="16.5" customHeight="1">
      <c r="A28" s="261" t="s">
        <v>1</v>
      </c>
      <c r="B28" s="262"/>
      <c r="C28" s="262"/>
      <c r="D28" s="262"/>
      <c r="E28" s="262"/>
      <c r="F28" s="262"/>
      <c r="G28" s="262"/>
      <c r="H28" s="262"/>
      <c r="I28" s="263"/>
    </row>
    <row r="29" spans="1:9" ht="15.75" customHeight="1">
      <c r="A29" s="258" t="s">
        <v>2</v>
      </c>
      <c r="B29" s="259"/>
      <c r="C29" s="259"/>
      <c r="D29" s="260"/>
      <c r="E29" s="161"/>
      <c r="F29" s="258" t="s">
        <v>25</v>
      </c>
      <c r="G29" s="259"/>
      <c r="H29" s="259"/>
      <c r="I29" s="260"/>
    </row>
    <row r="30" spans="1:9" ht="15.75" customHeight="1">
      <c r="A30" s="162" t="s">
        <v>699</v>
      </c>
      <c r="B30" s="162" t="s">
        <v>700</v>
      </c>
      <c r="C30" s="162" t="s">
        <v>518</v>
      </c>
      <c r="D30" s="162" t="s">
        <v>515</v>
      </c>
      <c r="E30" s="163"/>
      <c r="F30" s="162" t="s">
        <v>514</v>
      </c>
      <c r="G30" s="162" t="s">
        <v>701</v>
      </c>
      <c r="H30" s="162" t="s">
        <v>702</v>
      </c>
      <c r="I30" s="162" t="s">
        <v>520</v>
      </c>
    </row>
    <row r="31" spans="1:9" ht="15.75" customHeight="1">
      <c r="A31" s="164" t="s">
        <v>703</v>
      </c>
      <c r="B31" s="164" t="s">
        <v>704</v>
      </c>
      <c r="C31" s="164" t="s">
        <v>705</v>
      </c>
      <c r="D31" s="164" t="s">
        <v>706</v>
      </c>
      <c r="E31" s="165"/>
      <c r="F31" s="164" t="s">
        <v>707</v>
      </c>
      <c r="G31" s="164" t="s">
        <v>708</v>
      </c>
      <c r="H31" s="164" t="s">
        <v>709</v>
      </c>
      <c r="I31" s="164" t="s">
        <v>710</v>
      </c>
    </row>
    <row r="32" spans="1:9" ht="15.75" customHeight="1">
      <c r="A32" s="166" t="s">
        <v>711</v>
      </c>
      <c r="B32" s="166" t="s">
        <v>712</v>
      </c>
      <c r="C32" s="166" t="s">
        <v>713</v>
      </c>
      <c r="D32" s="166" t="s">
        <v>714</v>
      </c>
      <c r="E32" s="164"/>
      <c r="F32" s="166" t="s">
        <v>715</v>
      </c>
      <c r="G32" s="166" t="s">
        <v>716</v>
      </c>
      <c r="H32" s="166" t="s">
        <v>717</v>
      </c>
      <c r="I32" s="166" t="s">
        <v>718</v>
      </c>
    </row>
    <row r="33" spans="1:9" ht="12.75" customHeight="1">
      <c r="A33" s="167" t="s">
        <v>719</v>
      </c>
      <c r="B33" s="167" t="s">
        <v>720</v>
      </c>
      <c r="C33" s="168" t="s">
        <v>721</v>
      </c>
      <c r="D33" s="168" t="s">
        <v>722</v>
      </c>
      <c r="E33" s="169"/>
      <c r="F33" s="168" t="s">
        <v>723</v>
      </c>
      <c r="G33" s="170" t="s">
        <v>724</v>
      </c>
      <c r="H33" s="167" t="s">
        <v>725</v>
      </c>
      <c r="I33" s="168" t="s">
        <v>726</v>
      </c>
    </row>
    <row r="34" spans="1:9" ht="13.5" customHeight="1">
      <c r="A34" s="171">
        <v>6128165299</v>
      </c>
      <c r="B34" s="171">
        <v>7634583414</v>
      </c>
      <c r="C34" s="171">
        <v>6127508353</v>
      </c>
      <c r="D34" s="171">
        <v>7633703434</v>
      </c>
      <c r="E34" s="172"/>
      <c r="F34" s="171">
        <v>6127109758</v>
      </c>
      <c r="G34" s="171">
        <v>6125992283</v>
      </c>
      <c r="H34" s="171">
        <v>6126189150</v>
      </c>
      <c r="I34" s="171">
        <v>6128104395</v>
      </c>
    </row>
    <row r="35" spans="1:9" ht="15.75" customHeight="1">
      <c r="A35" s="173" t="s">
        <v>727</v>
      </c>
      <c r="B35" s="174" t="s">
        <v>728</v>
      </c>
      <c r="C35" s="175" t="s">
        <v>729</v>
      </c>
      <c r="D35" s="176" t="s">
        <v>730</v>
      </c>
      <c r="E35" s="177"/>
      <c r="F35" s="178" t="s">
        <v>538</v>
      </c>
      <c r="G35" s="179" t="s">
        <v>731</v>
      </c>
      <c r="H35" s="174" t="s">
        <v>732</v>
      </c>
      <c r="I35" s="176" t="s">
        <v>733</v>
      </c>
    </row>
    <row r="36" spans="1:9" ht="16.7" customHeight="1">
      <c r="A36" s="180"/>
      <c r="B36" s="180"/>
      <c r="C36" s="180"/>
      <c r="D36" s="180"/>
      <c r="E36" s="181"/>
      <c r="F36" s="180"/>
      <c r="G36" s="180"/>
      <c r="H36" s="180"/>
      <c r="I36" s="180"/>
    </row>
    <row r="37" spans="1:9" ht="16.7" customHeight="1">
      <c r="A37" s="182"/>
      <c r="B37" s="182"/>
      <c r="C37" s="182"/>
      <c r="D37" s="182"/>
      <c r="E37" s="183"/>
      <c r="F37" s="182"/>
      <c r="G37" s="182"/>
      <c r="H37" s="182"/>
      <c r="I37" s="182"/>
    </row>
    <row r="38" spans="1:9" ht="15.75" customHeight="1">
      <c r="A38" s="184" t="s">
        <v>734</v>
      </c>
      <c r="B38" s="185" t="s">
        <v>735</v>
      </c>
      <c r="C38" s="186" t="s">
        <v>736</v>
      </c>
      <c r="D38" s="187" t="s">
        <v>737</v>
      </c>
      <c r="E38" s="188"/>
      <c r="F38" s="184" t="s">
        <v>682</v>
      </c>
      <c r="G38" s="186" t="s">
        <v>738</v>
      </c>
      <c r="H38" s="189" t="s">
        <v>543</v>
      </c>
      <c r="I38" s="187" t="s">
        <v>739</v>
      </c>
    </row>
    <row r="39" spans="1:9" ht="16.7" customHeight="1">
      <c r="A39" s="180"/>
      <c r="B39" s="180"/>
      <c r="C39" s="180"/>
      <c r="D39" s="180"/>
      <c r="E39" s="181"/>
      <c r="F39" s="180"/>
      <c r="G39" s="180"/>
      <c r="H39" s="180"/>
      <c r="I39" s="180"/>
    </row>
    <row r="40" spans="1:9" ht="16.7" customHeight="1">
      <c r="A40" s="182"/>
      <c r="B40" s="182"/>
      <c r="C40" s="182"/>
      <c r="D40" s="182"/>
      <c r="E40" s="183"/>
      <c r="F40" s="182"/>
      <c r="G40" s="182"/>
      <c r="H40" s="182"/>
      <c r="I40" s="182"/>
    </row>
    <row r="41" spans="1:9" ht="15.75" customHeight="1">
      <c r="A41" s="184" t="s">
        <v>740</v>
      </c>
      <c r="B41" s="186" t="s">
        <v>741</v>
      </c>
      <c r="C41" s="189" t="s">
        <v>742</v>
      </c>
      <c r="D41" s="190" t="s">
        <v>743</v>
      </c>
      <c r="E41" s="191"/>
      <c r="F41" s="192" t="s">
        <v>744</v>
      </c>
      <c r="G41" s="189" t="s">
        <v>745</v>
      </c>
      <c r="H41" s="186" t="s">
        <v>650</v>
      </c>
      <c r="I41" s="187" t="s">
        <v>746</v>
      </c>
    </row>
    <row r="42" spans="1:9" ht="16.7" customHeight="1">
      <c r="A42" s="180"/>
      <c r="B42" s="180"/>
      <c r="C42" s="180"/>
      <c r="D42" s="180"/>
      <c r="E42" s="181"/>
      <c r="F42" s="180"/>
      <c r="G42" s="180"/>
      <c r="H42" s="180"/>
      <c r="I42" s="180"/>
    </row>
    <row r="43" spans="1:9" ht="16.7" customHeight="1">
      <c r="A43" s="182"/>
      <c r="B43" s="182"/>
      <c r="C43" s="182"/>
      <c r="D43" s="182"/>
      <c r="E43" s="183"/>
      <c r="F43" s="182"/>
      <c r="G43" s="182"/>
      <c r="H43" s="182"/>
      <c r="I43" s="182"/>
    </row>
    <row r="44" spans="1:9" ht="15.75" customHeight="1">
      <c r="A44" s="192" t="s">
        <v>747</v>
      </c>
      <c r="B44" s="186" t="s">
        <v>587</v>
      </c>
      <c r="C44" s="186" t="s">
        <v>748</v>
      </c>
      <c r="D44" s="187" t="s">
        <v>749</v>
      </c>
      <c r="E44" s="191"/>
      <c r="F44" s="192" t="s">
        <v>750</v>
      </c>
      <c r="G44" s="189" t="s">
        <v>751</v>
      </c>
      <c r="H44" s="186" t="s">
        <v>752</v>
      </c>
      <c r="I44" s="190" t="s">
        <v>753</v>
      </c>
    </row>
    <row r="45" spans="1:9" ht="16.7" customHeight="1">
      <c r="A45" s="180"/>
      <c r="B45" s="180"/>
      <c r="C45" s="180"/>
      <c r="D45" s="180"/>
      <c r="E45" s="181"/>
      <c r="F45" s="180"/>
      <c r="G45" s="180"/>
      <c r="H45" s="180"/>
      <c r="I45" s="180"/>
    </row>
    <row r="46" spans="1:9" ht="16.7" customHeight="1">
      <c r="A46" s="182"/>
      <c r="B46" s="182"/>
      <c r="C46" s="182"/>
      <c r="D46" s="182"/>
      <c r="E46" s="183"/>
      <c r="F46" s="182"/>
      <c r="G46" s="182"/>
      <c r="H46" s="182"/>
      <c r="I46" s="182"/>
    </row>
    <row r="47" spans="1:9" ht="15.75" customHeight="1">
      <c r="A47" s="193" t="s">
        <v>754</v>
      </c>
      <c r="B47" s="194" t="s">
        <v>755</v>
      </c>
      <c r="C47" s="189" t="s">
        <v>542</v>
      </c>
      <c r="D47" s="190" t="s">
        <v>756</v>
      </c>
      <c r="E47" s="191"/>
      <c r="F47" s="195" t="s">
        <v>757</v>
      </c>
      <c r="G47" s="189" t="s">
        <v>758</v>
      </c>
      <c r="H47" s="186" t="s">
        <v>759</v>
      </c>
      <c r="I47" s="196" t="s">
        <v>760</v>
      </c>
    </row>
    <row r="48" spans="1:9" ht="16.7" customHeight="1">
      <c r="A48" s="180"/>
      <c r="B48" s="180"/>
      <c r="C48" s="180"/>
      <c r="D48" s="180"/>
      <c r="E48" s="181"/>
      <c r="F48" s="180"/>
      <c r="G48" s="180"/>
      <c r="H48" s="180"/>
      <c r="I48" s="180"/>
    </row>
    <row r="49" spans="1:9" ht="16.7" customHeight="1">
      <c r="A49" s="182"/>
      <c r="B49" s="182"/>
      <c r="C49" s="182"/>
      <c r="D49" s="182"/>
      <c r="E49" s="183"/>
      <c r="F49" s="182"/>
      <c r="G49" s="182"/>
      <c r="H49" s="182"/>
      <c r="I49" s="182"/>
    </row>
    <row r="50" spans="1:9" ht="15.75" customHeight="1">
      <c r="A50" s="197" t="s">
        <v>761</v>
      </c>
      <c r="B50" s="194" t="s">
        <v>619</v>
      </c>
      <c r="C50" s="186" t="s">
        <v>762</v>
      </c>
      <c r="D50" s="190" t="s">
        <v>763</v>
      </c>
      <c r="E50" s="191"/>
      <c r="F50" s="184" t="s">
        <v>522</v>
      </c>
      <c r="G50" s="189" t="s">
        <v>764</v>
      </c>
      <c r="H50" s="198" t="s">
        <v>765</v>
      </c>
      <c r="I50" s="199" t="s">
        <v>766</v>
      </c>
    </row>
    <row r="51" spans="1:9" ht="16.7" customHeight="1">
      <c r="A51" s="180"/>
      <c r="B51" s="180"/>
      <c r="C51" s="180"/>
      <c r="D51" s="180"/>
      <c r="E51" s="181"/>
      <c r="F51" s="180"/>
      <c r="G51" s="180"/>
      <c r="H51" s="180"/>
      <c r="I51" s="180"/>
    </row>
    <row r="52" spans="1:9" ht="16.7" customHeight="1">
      <c r="A52" s="182"/>
      <c r="B52" s="182"/>
      <c r="C52" s="182"/>
      <c r="D52" s="182"/>
      <c r="E52" s="183"/>
      <c r="F52" s="182"/>
      <c r="G52" s="182"/>
      <c r="H52" s="182"/>
      <c r="I52" s="182"/>
    </row>
    <row r="53" spans="1:9" ht="15.75" customHeight="1">
      <c r="A53" s="195" t="s">
        <v>767</v>
      </c>
      <c r="B53" s="200" t="s">
        <v>768</v>
      </c>
      <c r="C53" s="201" t="s">
        <v>558</v>
      </c>
      <c r="D53" s="199" t="s">
        <v>769</v>
      </c>
      <c r="E53" s="191"/>
      <c r="F53" s="197" t="s">
        <v>602</v>
      </c>
      <c r="G53" s="201" t="s">
        <v>770</v>
      </c>
      <c r="H53" s="201" t="s">
        <v>771</v>
      </c>
      <c r="I53" s="199" t="s">
        <v>772</v>
      </c>
    </row>
    <row r="54" spans="1:9" ht="16.7" customHeight="1">
      <c r="A54" s="180"/>
      <c r="B54" s="180"/>
      <c r="C54" s="180"/>
      <c r="D54" s="180"/>
      <c r="E54" s="181"/>
      <c r="F54" s="182"/>
      <c r="G54" s="180"/>
      <c r="H54" s="180"/>
      <c r="I54" s="180"/>
    </row>
    <row r="55" spans="1:9" ht="16.7" customHeight="1">
      <c r="A55" s="182"/>
      <c r="B55" s="182"/>
      <c r="C55" s="182"/>
      <c r="D55" s="182"/>
      <c r="E55" s="183"/>
      <c r="F55" s="182"/>
      <c r="G55" s="182"/>
      <c r="H55" s="182"/>
      <c r="I55" s="182"/>
    </row>
    <row r="56" spans="1:9" ht="15.75" customHeight="1">
      <c r="A56" s="193" t="s">
        <v>773</v>
      </c>
      <c r="B56" s="202" t="s">
        <v>774</v>
      </c>
      <c r="C56" s="201" t="s">
        <v>574</v>
      </c>
      <c r="D56" s="203" t="s">
        <v>775</v>
      </c>
      <c r="E56" s="191"/>
      <c r="F56" s="193" t="s">
        <v>776</v>
      </c>
      <c r="G56" s="204" t="s">
        <v>777</v>
      </c>
      <c r="H56" s="201" t="s">
        <v>591</v>
      </c>
      <c r="I56" s="205" t="s">
        <v>778</v>
      </c>
    </row>
    <row r="57" spans="1:9" ht="16.7" customHeight="1">
      <c r="A57" s="180"/>
      <c r="B57" s="180"/>
      <c r="C57" s="180"/>
      <c r="D57" s="180"/>
      <c r="E57" s="181"/>
      <c r="F57" s="180"/>
      <c r="G57" s="180"/>
      <c r="H57" s="180"/>
      <c r="I57" s="180"/>
    </row>
    <row r="58" spans="1:9" ht="16.7" customHeight="1">
      <c r="A58" s="182"/>
      <c r="B58" s="182"/>
      <c r="C58" s="182"/>
      <c r="D58" s="182"/>
      <c r="E58" s="183"/>
      <c r="F58" s="182"/>
      <c r="G58" s="182"/>
      <c r="H58" s="182"/>
      <c r="I58" s="182"/>
    </row>
    <row r="59" spans="1:9" ht="15.75" customHeight="1">
      <c r="A59" s="197" t="s">
        <v>779</v>
      </c>
      <c r="B59" s="202" t="s">
        <v>683</v>
      </c>
      <c r="C59" s="201" t="s">
        <v>606</v>
      </c>
      <c r="D59" s="203" t="s">
        <v>780</v>
      </c>
      <c r="E59" s="191"/>
      <c r="F59" s="197" t="s">
        <v>570</v>
      </c>
      <c r="G59" s="204" t="s">
        <v>781</v>
      </c>
      <c r="H59" s="201" t="s">
        <v>607</v>
      </c>
      <c r="I59" s="203" t="s">
        <v>782</v>
      </c>
    </row>
    <row r="60" spans="1:9" ht="16.7" customHeight="1">
      <c r="A60" s="180"/>
      <c r="B60" s="180"/>
      <c r="C60" s="180"/>
      <c r="D60" s="180"/>
      <c r="E60" s="181"/>
      <c r="F60" s="180"/>
      <c r="G60" s="180"/>
      <c r="H60" s="180"/>
      <c r="I60" s="180"/>
    </row>
    <row r="61" spans="1:9" ht="16.7" customHeight="1">
      <c r="A61" s="182"/>
      <c r="B61" s="182"/>
      <c r="C61" s="182"/>
      <c r="D61" s="182"/>
      <c r="E61" s="183"/>
      <c r="F61" s="182"/>
      <c r="G61" s="182"/>
      <c r="H61" s="182"/>
      <c r="I61" s="182"/>
    </row>
    <row r="62" spans="1:9" ht="15.75" customHeight="1">
      <c r="A62" s="206" t="s">
        <v>783</v>
      </c>
      <c r="B62" s="202" t="s">
        <v>784</v>
      </c>
      <c r="C62" s="201" t="s">
        <v>785</v>
      </c>
      <c r="D62" s="199" t="s">
        <v>786</v>
      </c>
      <c r="E62" s="191"/>
      <c r="F62" s="197" t="s">
        <v>586</v>
      </c>
      <c r="G62" s="204" t="s">
        <v>787</v>
      </c>
      <c r="H62" s="201" t="s">
        <v>639</v>
      </c>
      <c r="I62" s="199" t="s">
        <v>672</v>
      </c>
    </row>
    <row r="63" spans="1:9" ht="16.7" customHeight="1">
      <c r="A63" s="180"/>
      <c r="B63" s="180"/>
      <c r="C63" s="180"/>
      <c r="D63" s="180"/>
      <c r="E63" s="181"/>
      <c r="F63" s="180"/>
      <c r="G63" s="180"/>
      <c r="H63" s="180"/>
      <c r="I63" s="180"/>
    </row>
    <row r="64" spans="1:9" ht="15.75" customHeight="1">
      <c r="A64" s="207"/>
      <c r="B64" s="207"/>
      <c r="C64" s="207"/>
      <c r="D64" s="207"/>
      <c r="E64" s="208"/>
      <c r="F64" s="207"/>
      <c r="G64" s="207"/>
      <c r="H64" s="207"/>
      <c r="I64" s="207"/>
    </row>
    <row r="65" spans="1:9" ht="15.6" customHeight="1">
      <c r="A65" s="209"/>
      <c r="B65" s="209"/>
      <c r="C65" s="209"/>
      <c r="D65" s="209"/>
      <c r="E65" s="209"/>
      <c r="F65" s="209"/>
      <c r="G65" s="209"/>
      <c r="H65" s="209"/>
      <c r="I65" s="209"/>
    </row>
    <row r="66" spans="1:9" ht="16.5" customHeight="1">
      <c r="A66" s="261" t="s">
        <v>33</v>
      </c>
      <c r="B66" s="262"/>
      <c r="C66" s="262"/>
      <c r="D66" s="262"/>
      <c r="E66" s="262"/>
      <c r="F66" s="262"/>
      <c r="G66" s="262"/>
      <c r="H66" s="262"/>
      <c r="I66" s="263"/>
    </row>
    <row r="67" spans="1:9" ht="15.75" customHeight="1">
      <c r="A67" s="258" t="s">
        <v>34</v>
      </c>
      <c r="B67" s="259"/>
      <c r="C67" s="259"/>
      <c r="D67" s="260"/>
      <c r="E67" s="161"/>
      <c r="F67" s="258" t="s">
        <v>39</v>
      </c>
      <c r="G67" s="259"/>
      <c r="H67" s="259"/>
      <c r="I67" s="260"/>
    </row>
    <row r="68" spans="1:9" ht="15.75" customHeight="1">
      <c r="A68" s="162" t="s">
        <v>519</v>
      </c>
      <c r="B68" s="162" t="s">
        <v>788</v>
      </c>
      <c r="C68" s="162" t="s">
        <v>789</v>
      </c>
      <c r="D68" s="162" t="s">
        <v>521</v>
      </c>
      <c r="E68" s="163"/>
      <c r="F68" s="162" t="s">
        <v>517</v>
      </c>
      <c r="G68" s="162" t="s">
        <v>516</v>
      </c>
      <c r="H68" s="162" t="s">
        <v>790</v>
      </c>
      <c r="I68" s="162" t="s">
        <v>791</v>
      </c>
    </row>
    <row r="69" spans="1:9" ht="15.75" customHeight="1">
      <c r="A69" s="164" t="s">
        <v>792</v>
      </c>
      <c r="B69" s="164" t="s">
        <v>793</v>
      </c>
      <c r="C69" s="164" t="s">
        <v>794</v>
      </c>
      <c r="D69" s="164" t="s">
        <v>795</v>
      </c>
      <c r="E69" s="165"/>
      <c r="F69" s="164" t="s">
        <v>796</v>
      </c>
      <c r="G69" s="164" t="s">
        <v>797</v>
      </c>
      <c r="H69" s="164" t="s">
        <v>798</v>
      </c>
      <c r="I69" s="164" t="s">
        <v>799</v>
      </c>
    </row>
    <row r="70" spans="1:9" ht="16.5" customHeight="1">
      <c r="A70" s="210" t="s">
        <v>800</v>
      </c>
      <c r="B70" s="210" t="s">
        <v>801</v>
      </c>
      <c r="C70" s="210" t="s">
        <v>802</v>
      </c>
      <c r="D70" s="210" t="s">
        <v>803</v>
      </c>
      <c r="E70" s="211"/>
      <c r="F70" s="210" t="s">
        <v>804</v>
      </c>
      <c r="G70" s="210" t="s">
        <v>805</v>
      </c>
      <c r="H70" s="210" t="s">
        <v>806</v>
      </c>
      <c r="I70" s="210" t="s">
        <v>807</v>
      </c>
    </row>
    <row r="71" spans="1:9" ht="12.75" customHeight="1">
      <c r="A71" s="212" t="s">
        <v>808</v>
      </c>
      <c r="B71" s="213" t="s">
        <v>809</v>
      </c>
      <c r="C71" s="213" t="s">
        <v>810</v>
      </c>
      <c r="D71" s="212" t="s">
        <v>811</v>
      </c>
      <c r="E71" s="214"/>
      <c r="F71" s="215"/>
      <c r="G71" s="212" t="s">
        <v>812</v>
      </c>
      <c r="H71" s="213" t="s">
        <v>813</v>
      </c>
      <c r="I71" s="213" t="s">
        <v>814</v>
      </c>
    </row>
    <row r="72" spans="1:9" ht="12.75" customHeight="1">
      <c r="A72" s="216">
        <v>6122109246</v>
      </c>
      <c r="B72" s="217" t="s">
        <v>815</v>
      </c>
      <c r="C72" s="216">
        <v>6128104356</v>
      </c>
      <c r="D72" s="216">
        <v>6122969689</v>
      </c>
      <c r="E72" s="218"/>
      <c r="F72" s="216"/>
      <c r="G72" s="216">
        <v>6126702863</v>
      </c>
      <c r="H72" s="217" t="s">
        <v>816</v>
      </c>
      <c r="I72" s="216">
        <v>9522000754</v>
      </c>
    </row>
    <row r="73" spans="1:9" ht="15.75" customHeight="1">
      <c r="A73" s="219" t="s">
        <v>732</v>
      </c>
      <c r="B73" s="220" t="s">
        <v>817</v>
      </c>
      <c r="C73" s="221" t="s">
        <v>818</v>
      </c>
      <c r="D73" s="222" t="s">
        <v>819</v>
      </c>
      <c r="E73" s="223"/>
      <c r="F73" s="224" t="s">
        <v>820</v>
      </c>
      <c r="G73" s="220" t="s">
        <v>540</v>
      </c>
      <c r="H73" s="222" t="s">
        <v>821</v>
      </c>
      <c r="I73" s="225" t="s">
        <v>822</v>
      </c>
    </row>
    <row r="74" spans="1:9" ht="16.7" customHeight="1">
      <c r="A74" s="180"/>
      <c r="B74" s="180"/>
      <c r="C74" s="180"/>
      <c r="D74" s="180"/>
      <c r="E74" s="226"/>
      <c r="F74" s="180"/>
      <c r="G74" s="180"/>
      <c r="H74" s="180"/>
      <c r="I74" s="180"/>
    </row>
    <row r="75" spans="1:9" ht="16.7" customHeight="1">
      <c r="A75" s="182"/>
      <c r="B75" s="182"/>
      <c r="C75" s="182"/>
      <c r="D75" s="182"/>
      <c r="E75" s="227"/>
      <c r="F75" s="182"/>
      <c r="G75" s="182"/>
      <c r="H75" s="182"/>
      <c r="I75" s="182"/>
    </row>
    <row r="76" spans="1:9" ht="15.75" customHeight="1">
      <c r="A76" s="228" t="s">
        <v>543</v>
      </c>
      <c r="B76" s="220" t="s">
        <v>823</v>
      </c>
      <c r="C76" s="220" t="s">
        <v>824</v>
      </c>
      <c r="D76" s="220" t="s">
        <v>825</v>
      </c>
      <c r="E76" s="229"/>
      <c r="F76" s="228" t="s">
        <v>826</v>
      </c>
      <c r="G76" s="222" t="s">
        <v>684</v>
      </c>
      <c r="H76" s="220" t="s">
        <v>827</v>
      </c>
      <c r="I76" s="230" t="s">
        <v>828</v>
      </c>
    </row>
    <row r="77" spans="1:9" ht="16.7" customHeight="1">
      <c r="A77" s="180"/>
      <c r="B77" s="180"/>
      <c r="C77" s="180"/>
      <c r="D77" s="180"/>
      <c r="E77" s="226"/>
      <c r="F77" s="180"/>
      <c r="G77" s="180"/>
      <c r="H77" s="180"/>
      <c r="I77" s="180"/>
    </row>
    <row r="78" spans="1:9" ht="16.7" customHeight="1">
      <c r="A78" s="182"/>
      <c r="B78" s="182"/>
      <c r="C78" s="182"/>
      <c r="D78" s="182"/>
      <c r="E78" s="227"/>
      <c r="F78" s="182"/>
      <c r="G78" s="182"/>
      <c r="H78" s="182"/>
      <c r="I78" s="182"/>
    </row>
    <row r="79" spans="1:9" ht="15.75" customHeight="1">
      <c r="A79" s="224" t="s">
        <v>650</v>
      </c>
      <c r="B79" s="222" t="s">
        <v>829</v>
      </c>
      <c r="C79" s="221" t="s">
        <v>830</v>
      </c>
      <c r="D79" s="222" t="s">
        <v>831</v>
      </c>
      <c r="E79" s="223"/>
      <c r="F79" s="228" t="s">
        <v>832</v>
      </c>
      <c r="G79" s="222" t="s">
        <v>620</v>
      </c>
      <c r="H79" s="220" t="s">
        <v>833</v>
      </c>
      <c r="I79" s="225" t="s">
        <v>834</v>
      </c>
    </row>
    <row r="80" spans="1:9" ht="16.7" customHeight="1">
      <c r="A80" s="180"/>
      <c r="B80" s="180"/>
      <c r="C80" s="180"/>
      <c r="D80" s="180"/>
      <c r="E80" s="226"/>
      <c r="F80" s="180"/>
      <c r="G80" s="180"/>
      <c r="H80" s="180"/>
      <c r="I80" s="180"/>
    </row>
    <row r="81" spans="1:9" ht="16.7" customHeight="1">
      <c r="A81" s="182"/>
      <c r="B81" s="182"/>
      <c r="C81" s="182"/>
      <c r="D81" s="182"/>
      <c r="E81" s="227"/>
      <c r="F81" s="182"/>
      <c r="G81" s="182"/>
      <c r="H81" s="182"/>
      <c r="I81" s="182"/>
    </row>
    <row r="82" spans="1:9" ht="15.75" customHeight="1">
      <c r="A82" s="224" t="s">
        <v>752</v>
      </c>
      <c r="B82" s="220" t="s">
        <v>835</v>
      </c>
      <c r="C82" s="220" t="s">
        <v>836</v>
      </c>
      <c r="D82" s="222" t="s">
        <v>561</v>
      </c>
      <c r="E82" s="223"/>
      <c r="F82" s="228" t="s">
        <v>685</v>
      </c>
      <c r="G82" s="222" t="s">
        <v>572</v>
      </c>
      <c r="H82" s="222" t="s">
        <v>837</v>
      </c>
      <c r="I82" s="231" t="s">
        <v>838</v>
      </c>
    </row>
    <row r="83" spans="1:9" ht="16.7" customHeight="1">
      <c r="A83" s="180"/>
      <c r="B83" s="180"/>
      <c r="C83" s="180"/>
      <c r="D83" s="180"/>
      <c r="E83" s="226"/>
      <c r="F83" s="180"/>
      <c r="G83" s="180"/>
      <c r="H83" s="180"/>
      <c r="I83" s="180"/>
    </row>
    <row r="84" spans="1:9" ht="16.7" customHeight="1">
      <c r="A84" s="182"/>
      <c r="B84" s="182"/>
      <c r="C84" s="182"/>
      <c r="D84" s="182"/>
      <c r="E84" s="227"/>
      <c r="F84" s="182"/>
      <c r="G84" s="182"/>
      <c r="H84" s="182"/>
      <c r="I84" s="182"/>
    </row>
    <row r="85" spans="1:9" ht="15.75" customHeight="1">
      <c r="A85" s="224" t="s">
        <v>759</v>
      </c>
      <c r="B85" s="220" t="s">
        <v>575</v>
      </c>
      <c r="C85" s="221" t="s">
        <v>839</v>
      </c>
      <c r="D85" s="220" t="s">
        <v>577</v>
      </c>
      <c r="E85" s="223"/>
      <c r="F85" s="224" t="s">
        <v>840</v>
      </c>
      <c r="G85" s="232" t="s">
        <v>841</v>
      </c>
      <c r="H85" s="220" t="s">
        <v>842</v>
      </c>
      <c r="I85" s="231" t="s">
        <v>539</v>
      </c>
    </row>
    <row r="86" spans="1:9" ht="16.7" customHeight="1">
      <c r="A86" s="180"/>
      <c r="B86" s="180"/>
      <c r="C86" s="180"/>
      <c r="D86" s="180"/>
      <c r="E86" s="226"/>
      <c r="F86" s="180"/>
      <c r="G86" s="180"/>
      <c r="H86" s="180"/>
      <c r="I86" s="180"/>
    </row>
    <row r="87" spans="1:9" ht="16.7" customHeight="1">
      <c r="A87" s="182"/>
      <c r="B87" s="182"/>
      <c r="C87" s="182"/>
      <c r="D87" s="182"/>
      <c r="E87" s="227"/>
      <c r="F87" s="182"/>
      <c r="G87" s="182"/>
      <c r="H87" s="182"/>
      <c r="I87" s="182"/>
    </row>
    <row r="88" spans="1:9" ht="15.75" customHeight="1">
      <c r="A88" s="233" t="s">
        <v>765</v>
      </c>
      <c r="B88" s="234" t="s">
        <v>843</v>
      </c>
      <c r="C88" s="221" t="s">
        <v>844</v>
      </c>
      <c r="D88" s="222" t="s">
        <v>609</v>
      </c>
      <c r="E88" s="223"/>
      <c r="F88" s="224" t="s">
        <v>845</v>
      </c>
      <c r="G88" s="220" t="s">
        <v>846</v>
      </c>
      <c r="H88" s="222" t="s">
        <v>847</v>
      </c>
      <c r="I88" s="225" t="s">
        <v>848</v>
      </c>
    </row>
    <row r="89" spans="1:9" ht="16.7" customHeight="1">
      <c r="A89" s="180"/>
      <c r="B89" s="180"/>
      <c r="C89" s="180"/>
      <c r="D89" s="180"/>
      <c r="E89" s="226"/>
      <c r="F89" s="180"/>
      <c r="G89" s="180"/>
      <c r="H89" s="180"/>
      <c r="I89" s="180"/>
    </row>
    <row r="90" spans="1:9" ht="16.7" customHeight="1">
      <c r="A90" s="182"/>
      <c r="B90" s="182"/>
      <c r="C90" s="182"/>
      <c r="D90" s="182"/>
      <c r="E90" s="227"/>
      <c r="F90" s="182"/>
      <c r="G90" s="182"/>
      <c r="H90" s="182"/>
      <c r="I90" s="182"/>
    </row>
    <row r="91" spans="1:9" ht="15.75" customHeight="1">
      <c r="A91" s="228" t="s">
        <v>771</v>
      </c>
      <c r="B91" s="220" t="s">
        <v>849</v>
      </c>
      <c r="C91" s="235" t="s">
        <v>850</v>
      </c>
      <c r="D91" s="236" t="s">
        <v>625</v>
      </c>
      <c r="E91" s="237"/>
      <c r="F91" s="233" t="s">
        <v>851</v>
      </c>
      <c r="G91" s="238" t="s">
        <v>524</v>
      </c>
      <c r="H91" s="238" t="s">
        <v>852</v>
      </c>
      <c r="I91" s="239" t="s">
        <v>853</v>
      </c>
    </row>
    <row r="92" spans="1:9" ht="16.7" customHeight="1">
      <c r="A92" s="180"/>
      <c r="B92" s="180"/>
      <c r="C92" s="180"/>
      <c r="D92" s="180"/>
      <c r="E92" s="226"/>
      <c r="F92" s="180"/>
      <c r="G92" s="180"/>
      <c r="H92" s="180"/>
      <c r="I92" s="180"/>
    </row>
    <row r="93" spans="1:9" ht="16.7" customHeight="1">
      <c r="A93" s="182"/>
      <c r="B93" s="182"/>
      <c r="C93" s="182"/>
      <c r="D93" s="182"/>
      <c r="E93" s="227"/>
      <c r="F93" s="182"/>
      <c r="G93" s="182"/>
      <c r="H93" s="182"/>
      <c r="I93" s="182"/>
    </row>
    <row r="94" spans="1:9" ht="15.75" customHeight="1">
      <c r="A94" s="240" t="s">
        <v>591</v>
      </c>
      <c r="B94" s="236" t="s">
        <v>854</v>
      </c>
      <c r="C94" s="236" t="s">
        <v>855</v>
      </c>
      <c r="D94" s="238" t="s">
        <v>657</v>
      </c>
      <c r="E94" s="237"/>
      <c r="F94" s="240" t="s">
        <v>671</v>
      </c>
      <c r="G94" s="236" t="s">
        <v>856</v>
      </c>
      <c r="H94" s="238" t="s">
        <v>857</v>
      </c>
      <c r="I94" s="239" t="s">
        <v>858</v>
      </c>
    </row>
    <row r="95" spans="1:9" ht="16.7" customHeight="1">
      <c r="A95" s="180"/>
      <c r="B95" s="180"/>
      <c r="C95" s="180"/>
      <c r="D95" s="180"/>
      <c r="E95" s="226"/>
      <c r="F95" s="180"/>
      <c r="G95" s="180"/>
      <c r="H95" s="180"/>
      <c r="I95" s="180"/>
    </row>
    <row r="96" spans="1:9" ht="16.7" customHeight="1">
      <c r="A96" s="182"/>
      <c r="B96" s="182"/>
      <c r="C96" s="182"/>
      <c r="D96" s="182"/>
      <c r="E96" s="227"/>
      <c r="F96" s="182"/>
      <c r="G96" s="182"/>
      <c r="H96" s="182"/>
      <c r="I96" s="182"/>
    </row>
    <row r="97" spans="1:9" ht="15.75" customHeight="1">
      <c r="A97" s="240" t="s">
        <v>607</v>
      </c>
      <c r="B97" s="238" t="s">
        <v>859</v>
      </c>
      <c r="C97" s="241" t="s">
        <v>860</v>
      </c>
      <c r="D97" s="236" t="s">
        <v>689</v>
      </c>
      <c r="E97" s="237"/>
      <c r="F97" s="233" t="s">
        <v>861</v>
      </c>
      <c r="G97" s="238" t="s">
        <v>636</v>
      </c>
      <c r="H97" s="238" t="s">
        <v>862</v>
      </c>
      <c r="I97" s="242" t="s">
        <v>863</v>
      </c>
    </row>
    <row r="98" spans="1:9" ht="16.7" customHeight="1">
      <c r="A98" s="180"/>
      <c r="B98" s="180"/>
      <c r="C98" s="180"/>
      <c r="D98" s="180"/>
      <c r="E98" s="226"/>
      <c r="F98" s="180"/>
      <c r="G98" s="180"/>
      <c r="H98" s="180"/>
      <c r="I98" s="180"/>
    </row>
    <row r="99" spans="1:9" ht="16.7" customHeight="1">
      <c r="A99" s="182"/>
      <c r="B99" s="182"/>
      <c r="C99" s="182"/>
      <c r="D99" s="182"/>
      <c r="E99" s="227"/>
      <c r="F99" s="182"/>
      <c r="G99" s="182"/>
      <c r="H99" s="182"/>
      <c r="I99" s="182"/>
    </row>
    <row r="100" spans="1:9" ht="15.75" customHeight="1">
      <c r="A100" s="240" t="s">
        <v>639</v>
      </c>
      <c r="B100" s="236" t="s">
        <v>864</v>
      </c>
      <c r="C100" s="236" t="s">
        <v>576</v>
      </c>
      <c r="D100" s="238" t="s">
        <v>865</v>
      </c>
      <c r="E100" s="237"/>
      <c r="F100" s="233" t="s">
        <v>866</v>
      </c>
      <c r="G100" s="236" t="s">
        <v>867</v>
      </c>
      <c r="H100" s="236" t="s">
        <v>868</v>
      </c>
      <c r="I100" s="243" t="s">
        <v>869</v>
      </c>
    </row>
    <row r="101" spans="1:9" ht="16.7" customHeight="1">
      <c r="A101" s="180"/>
      <c r="B101" s="180"/>
      <c r="C101" s="180"/>
      <c r="D101" s="180"/>
      <c r="E101" s="226"/>
      <c r="F101" s="180"/>
      <c r="G101" s="180"/>
      <c r="H101" s="180"/>
      <c r="I101" s="180"/>
    </row>
    <row r="102" spans="1:9" ht="15.75" customHeight="1">
      <c r="A102" s="207"/>
      <c r="B102" s="207"/>
      <c r="C102" s="207"/>
      <c r="D102" s="207"/>
      <c r="E102" s="208"/>
      <c r="F102" s="207"/>
      <c r="G102" s="207"/>
      <c r="H102" s="207"/>
      <c r="I102" s="207"/>
    </row>
  </sheetData>
  <mergeCells count="7">
    <mergeCell ref="A27:I27"/>
    <mergeCell ref="F67:I67"/>
    <mergeCell ref="A67:D67"/>
    <mergeCell ref="A66:I66"/>
    <mergeCell ref="A29:D29"/>
    <mergeCell ref="A28:I28"/>
    <mergeCell ref="F29:I29"/>
  </mergeCells>
  <hyperlinks>
    <hyperlink ref="A3" r:id="rId1" xr:uid="{00000000-0004-0000-0600-000000000000}"/>
    <hyperlink ref="B3" r:id="rId2" xr:uid="{00000000-0004-0000-0600-000001000000}"/>
    <hyperlink ref="C3" r:id="rId3" xr:uid="{00000000-0004-0000-0600-000002000000}"/>
    <hyperlink ref="D3" r:id="rId4" xr:uid="{00000000-0004-0000-0600-000003000000}"/>
    <hyperlink ref="F3" r:id="rId5" xr:uid="{00000000-0004-0000-0600-000004000000}"/>
    <hyperlink ref="G3" r:id="rId6" xr:uid="{00000000-0004-0000-0600-000005000000}"/>
    <hyperlink ref="H3" r:id="rId7" xr:uid="{00000000-0004-0000-0600-000006000000}"/>
    <hyperlink ref="I3" r:id="rId8" xr:uid="{00000000-0004-0000-0600-000007000000}"/>
    <hyperlink ref="A5" r:id="rId9" xr:uid="{00000000-0004-0000-0600-000008000000}"/>
    <hyperlink ref="B5" r:id="rId10" xr:uid="{00000000-0004-0000-0600-000009000000}"/>
    <hyperlink ref="C5" r:id="rId11" xr:uid="{00000000-0004-0000-0600-00000A000000}"/>
    <hyperlink ref="D5" r:id="rId12" xr:uid="{00000000-0004-0000-0600-00000B000000}"/>
    <hyperlink ref="F5" r:id="rId13" xr:uid="{00000000-0004-0000-0600-00000C000000}"/>
    <hyperlink ref="G5" r:id="rId14" xr:uid="{00000000-0004-0000-0600-00000D000000}"/>
    <hyperlink ref="H5" r:id="rId15" xr:uid="{00000000-0004-0000-0600-00000E000000}"/>
    <hyperlink ref="I5" r:id="rId16" xr:uid="{00000000-0004-0000-0600-00000F000000}"/>
    <hyperlink ref="A7" r:id="rId17" xr:uid="{00000000-0004-0000-0600-000010000000}"/>
    <hyperlink ref="B7" r:id="rId18" xr:uid="{00000000-0004-0000-0600-000011000000}"/>
    <hyperlink ref="C7" r:id="rId19" xr:uid="{00000000-0004-0000-0600-000012000000}"/>
    <hyperlink ref="D7" r:id="rId20" xr:uid="{00000000-0004-0000-0600-000013000000}"/>
    <hyperlink ref="F7" r:id="rId21" xr:uid="{00000000-0004-0000-0600-000014000000}"/>
    <hyperlink ref="G7" r:id="rId22" xr:uid="{00000000-0004-0000-0600-000015000000}"/>
    <hyperlink ref="H7" r:id="rId23" xr:uid="{00000000-0004-0000-0600-000016000000}"/>
    <hyperlink ref="I7" r:id="rId24" xr:uid="{00000000-0004-0000-0600-000017000000}"/>
    <hyperlink ref="A9" r:id="rId25" xr:uid="{00000000-0004-0000-0600-000018000000}"/>
    <hyperlink ref="B9" r:id="rId26" xr:uid="{00000000-0004-0000-0600-000019000000}"/>
    <hyperlink ref="C9" r:id="rId27" xr:uid="{00000000-0004-0000-0600-00001A000000}"/>
    <hyperlink ref="D9" r:id="rId28" xr:uid="{00000000-0004-0000-0600-00001B000000}"/>
    <hyperlink ref="F9" r:id="rId29" xr:uid="{00000000-0004-0000-0600-00001C000000}"/>
    <hyperlink ref="G9" r:id="rId30" xr:uid="{00000000-0004-0000-0600-00001D000000}"/>
    <hyperlink ref="H9" r:id="rId31" xr:uid="{00000000-0004-0000-0600-00001E000000}"/>
    <hyperlink ref="I9" r:id="rId32" xr:uid="{00000000-0004-0000-0600-00001F000000}"/>
    <hyperlink ref="A11" r:id="rId33" xr:uid="{00000000-0004-0000-0600-000020000000}"/>
    <hyperlink ref="B11" r:id="rId34" xr:uid="{00000000-0004-0000-0600-000021000000}"/>
    <hyperlink ref="C11" r:id="rId35" xr:uid="{00000000-0004-0000-0600-000022000000}"/>
    <hyperlink ref="D11" r:id="rId36" xr:uid="{00000000-0004-0000-0600-000023000000}"/>
    <hyperlink ref="F11" r:id="rId37" xr:uid="{00000000-0004-0000-0600-000024000000}"/>
    <hyperlink ref="G11" r:id="rId38" xr:uid="{00000000-0004-0000-0600-000025000000}"/>
    <hyperlink ref="H11" r:id="rId39" xr:uid="{00000000-0004-0000-0600-000026000000}"/>
    <hyperlink ref="I11" r:id="rId40" xr:uid="{00000000-0004-0000-0600-000027000000}"/>
    <hyperlink ref="A13" r:id="rId41" xr:uid="{00000000-0004-0000-0600-000028000000}"/>
    <hyperlink ref="B13" r:id="rId42" xr:uid="{00000000-0004-0000-0600-000029000000}"/>
    <hyperlink ref="C13" r:id="rId43" xr:uid="{00000000-0004-0000-0600-00002A000000}"/>
    <hyperlink ref="D13" r:id="rId44" xr:uid="{00000000-0004-0000-0600-00002B000000}"/>
    <hyperlink ref="G13" r:id="rId45" xr:uid="{00000000-0004-0000-0600-00002C000000}"/>
    <hyperlink ref="H13" r:id="rId46" xr:uid="{00000000-0004-0000-0600-00002D000000}"/>
    <hyperlink ref="I13" r:id="rId47" xr:uid="{00000000-0004-0000-0600-00002E000000}"/>
    <hyperlink ref="A15" r:id="rId48" xr:uid="{00000000-0004-0000-0600-00002F000000}"/>
    <hyperlink ref="B15" r:id="rId49" xr:uid="{00000000-0004-0000-0600-000030000000}"/>
    <hyperlink ref="C15" r:id="rId50" xr:uid="{00000000-0004-0000-0600-000031000000}"/>
    <hyperlink ref="D15" r:id="rId51" xr:uid="{00000000-0004-0000-0600-000032000000}"/>
    <hyperlink ref="F15" r:id="rId52" xr:uid="{00000000-0004-0000-0600-000033000000}"/>
    <hyperlink ref="G15" r:id="rId53" xr:uid="{00000000-0004-0000-0600-000034000000}"/>
    <hyperlink ref="H15" r:id="rId54" xr:uid="{00000000-0004-0000-0600-000035000000}"/>
    <hyperlink ref="I15" r:id="rId55" xr:uid="{00000000-0004-0000-0600-000036000000}"/>
    <hyperlink ref="A17" r:id="rId56" xr:uid="{00000000-0004-0000-0600-000037000000}"/>
    <hyperlink ref="B17" r:id="rId57" xr:uid="{00000000-0004-0000-0600-000038000000}"/>
    <hyperlink ref="C17" r:id="rId58" xr:uid="{00000000-0004-0000-0600-000039000000}"/>
    <hyperlink ref="D17" r:id="rId59" xr:uid="{00000000-0004-0000-0600-00003A000000}"/>
    <hyperlink ref="G17" r:id="rId60" xr:uid="{00000000-0004-0000-0600-00003B000000}"/>
    <hyperlink ref="H17" r:id="rId61" xr:uid="{00000000-0004-0000-0600-00003C000000}"/>
    <hyperlink ref="I17" r:id="rId62" xr:uid="{00000000-0004-0000-0600-00003D000000}"/>
    <hyperlink ref="A19" r:id="rId63" xr:uid="{00000000-0004-0000-0600-00003E000000}"/>
    <hyperlink ref="B19" r:id="rId64" xr:uid="{00000000-0004-0000-0600-00003F000000}"/>
    <hyperlink ref="C19" r:id="rId65" xr:uid="{00000000-0004-0000-0600-000040000000}"/>
    <hyperlink ref="D19" r:id="rId66" xr:uid="{00000000-0004-0000-0600-000041000000}"/>
    <hyperlink ref="F19" r:id="rId67" xr:uid="{00000000-0004-0000-0600-000042000000}"/>
    <hyperlink ref="G19" r:id="rId68" xr:uid="{00000000-0004-0000-0600-000043000000}"/>
    <hyperlink ref="H19" r:id="rId69" xr:uid="{00000000-0004-0000-0600-000044000000}"/>
    <hyperlink ref="I19" r:id="rId70" xr:uid="{00000000-0004-0000-0600-000045000000}"/>
    <hyperlink ref="A21" r:id="rId71" xr:uid="{00000000-0004-0000-0600-000046000000}"/>
    <hyperlink ref="B21" r:id="rId72" xr:uid="{00000000-0004-0000-0600-000047000000}"/>
    <hyperlink ref="C21" r:id="rId73" xr:uid="{00000000-0004-0000-0600-000048000000}"/>
    <hyperlink ref="D21" r:id="rId74" xr:uid="{00000000-0004-0000-0600-000049000000}"/>
    <hyperlink ref="F21" r:id="rId75" xr:uid="{00000000-0004-0000-0600-00004A000000}"/>
    <hyperlink ref="G21" r:id="rId76" xr:uid="{00000000-0004-0000-0600-00004B000000}"/>
    <hyperlink ref="H21" r:id="rId77" xr:uid="{00000000-0004-0000-0600-00004C000000}"/>
    <hyperlink ref="I21" r:id="rId78" xr:uid="{00000000-0004-0000-0600-00004D000000}"/>
    <hyperlink ref="A23" r:id="rId79" xr:uid="{00000000-0004-0000-0600-00004E000000}"/>
    <hyperlink ref="B23" r:id="rId80" xr:uid="{00000000-0004-0000-0600-00004F000000}"/>
    <hyperlink ref="C23" r:id="rId81" xr:uid="{00000000-0004-0000-0600-000050000000}"/>
    <hyperlink ref="D23" r:id="rId82" xr:uid="{00000000-0004-0000-0600-000051000000}"/>
    <hyperlink ref="F23" r:id="rId83" xr:uid="{00000000-0004-0000-0600-000052000000}"/>
    <hyperlink ref="G23" r:id="rId84" xr:uid="{00000000-0004-0000-0600-000053000000}"/>
    <hyperlink ref="H23" r:id="rId85" xr:uid="{00000000-0004-0000-0600-000054000000}"/>
    <hyperlink ref="I23" r:id="rId86" xr:uid="{00000000-0004-0000-0600-000055000000}"/>
    <hyperlink ref="A33" r:id="rId87" xr:uid="{00000000-0004-0000-0600-000056000000}"/>
    <hyperlink ref="B33" r:id="rId88" xr:uid="{00000000-0004-0000-0600-000057000000}"/>
    <hyperlink ref="F33" r:id="rId89" xr:uid="{00000000-0004-0000-0600-000058000000}"/>
    <hyperlink ref="H33" r:id="rId90" xr:uid="{00000000-0004-0000-0600-000059000000}"/>
    <hyperlink ref="I33" r:id="rId91" xr:uid="{00000000-0004-0000-0600-00005A000000}"/>
    <hyperlink ref="B71" r:id="rId92" xr:uid="{00000000-0004-0000-0600-00005B000000}"/>
    <hyperlink ref="C71" r:id="rId93" xr:uid="{00000000-0004-0000-0600-00005C000000}"/>
    <hyperlink ref="D71" r:id="rId94" xr:uid="{00000000-0004-0000-0600-00005D000000}"/>
    <hyperlink ref="G71" r:id="rId95" xr:uid="{00000000-0004-0000-0600-00005E000000}"/>
    <hyperlink ref="H71" r:id="rId96" xr:uid="{00000000-0004-0000-0600-00005F000000}"/>
  </hyperlinks>
  <pageMargins left="0.25" right="0.25" top="0.75" bottom="0.75" header="0.3" footer="0.3"/>
  <pageSetup scale="4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Chuck Kugler</cp:lastModifiedBy>
  <cp:revision/>
  <dcterms:created xsi:type="dcterms:W3CDTF">2019-05-14T23:40:42Z</dcterms:created>
  <dcterms:modified xsi:type="dcterms:W3CDTF">2019-06-12T12:20:53Z</dcterms:modified>
  <cp:category/>
  <cp:contentStatus/>
</cp:coreProperties>
</file>